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Monika\Verejné obstarávanie\Slavošovce\Zberný dvor_Slavošovce\Skládka\"/>
    </mc:Choice>
  </mc:AlternateContent>
  <bookViews>
    <workbookView xWindow="0" yWindow="0" windowWidth="15330" windowHeight="7710" firstSheet="1" activeTab="1"/>
  </bookViews>
  <sheets>
    <sheet name="Rekapitulácia stavby" sheetId="1" r:id="rId1"/>
    <sheet name="201860 - Sanácia skladky ..." sheetId="2" r:id="rId2"/>
  </sheets>
  <definedNames>
    <definedName name="_xlnm.Print_Titles" localSheetId="1">'201860 - Sanácia skladky ...'!$114:$114</definedName>
    <definedName name="_xlnm.Print_Titles" localSheetId="0">'Rekapitulácia stavby'!$85:$85</definedName>
    <definedName name="_xlnm.Print_Area" localSheetId="1">'201860 - Sanácia skladky ...'!$C$4:$Q$70,'201860 - Sanácia skladky ...'!$C$76:$Q$99,'201860 - Sanácia skladky ...'!$C$105:$Q$128</definedName>
    <definedName name="_xlnm.Print_Area" localSheetId="0">'Rekapitulácia stavby'!$C$4:$AP$70,'Rekapitulácia stavby'!$C$76:$AP$96</definedName>
  </definedNames>
  <calcPr calcId="152511"/>
</workbook>
</file>

<file path=xl/calcChain.xml><?xml version="1.0" encoding="utf-8"?>
<calcChain xmlns="http://schemas.openxmlformats.org/spreadsheetml/2006/main">
  <c r="Y116" i="2" l="1"/>
  <c r="Y115" i="2" s="1"/>
  <c r="AY88" i="1"/>
  <c r="AX88" i="1"/>
  <c r="BI128" i="2"/>
  <c r="BH128" i="2"/>
  <c r="BG128" i="2"/>
  <c r="BE128" i="2"/>
  <c r="BK128" i="2"/>
  <c r="N128" i="2" s="1"/>
  <c r="BF128" i="2" s="1"/>
  <c r="BI127" i="2"/>
  <c r="BH127" i="2"/>
  <c r="BG127" i="2"/>
  <c r="BE127" i="2"/>
  <c r="N127" i="2"/>
  <c r="BF127" i="2" s="1"/>
  <c r="BK127" i="2"/>
  <c r="BI126" i="2"/>
  <c r="BH126" i="2"/>
  <c r="BG126" i="2"/>
  <c r="BE126" i="2"/>
  <c r="BK126" i="2"/>
  <c r="N126" i="2" s="1"/>
  <c r="BF126" i="2" s="1"/>
  <c r="BI125" i="2"/>
  <c r="BH125" i="2"/>
  <c r="BG125" i="2"/>
  <c r="BF125" i="2"/>
  <c r="BE125" i="2"/>
  <c r="N125" i="2"/>
  <c r="BK125" i="2"/>
  <c r="BI124" i="2"/>
  <c r="BH124" i="2"/>
  <c r="BG124" i="2"/>
  <c r="BE124" i="2"/>
  <c r="BK124" i="2"/>
  <c r="N124" i="2" s="1"/>
  <c r="BF124" i="2" s="1"/>
  <c r="BI122" i="2"/>
  <c r="BH122" i="2"/>
  <c r="BG122" i="2"/>
  <c r="BF122" i="2"/>
  <c r="BE122" i="2"/>
  <c r="AA122" i="2"/>
  <c r="Y122" i="2"/>
  <c r="W122" i="2"/>
  <c r="BK122" i="2"/>
  <c r="N122" i="2"/>
  <c r="BI121" i="2"/>
  <c r="BH121" i="2"/>
  <c r="BG121" i="2"/>
  <c r="BE121" i="2"/>
  <c r="AA121" i="2"/>
  <c r="Y121" i="2"/>
  <c r="W121" i="2"/>
  <c r="BK121" i="2"/>
  <c r="N121" i="2"/>
  <c r="BF121" i="2" s="1"/>
  <c r="BI120" i="2"/>
  <c r="BH120" i="2"/>
  <c r="BG120" i="2"/>
  <c r="BF120" i="2"/>
  <c r="BE120" i="2"/>
  <c r="AA120" i="2"/>
  <c r="Y120" i="2"/>
  <c r="W120" i="2"/>
  <c r="BK120" i="2"/>
  <c r="N120" i="2"/>
  <c r="BI119" i="2"/>
  <c r="BH119" i="2"/>
  <c r="BG119" i="2"/>
  <c r="BE119" i="2"/>
  <c r="AA119" i="2"/>
  <c r="Y119" i="2"/>
  <c r="W119" i="2"/>
  <c r="BK119" i="2"/>
  <c r="N119" i="2"/>
  <c r="BF119" i="2" s="1"/>
  <c r="BI118" i="2"/>
  <c r="BH118" i="2"/>
  <c r="BG118" i="2"/>
  <c r="BF118" i="2"/>
  <c r="BE118" i="2"/>
  <c r="AA118" i="2"/>
  <c r="Y118" i="2"/>
  <c r="W118" i="2"/>
  <c r="BK118" i="2"/>
  <c r="N118" i="2"/>
  <c r="BI117" i="2"/>
  <c r="BH117" i="2"/>
  <c r="BG117" i="2"/>
  <c r="BE117" i="2"/>
  <c r="AA117" i="2"/>
  <c r="AA116" i="2" s="1"/>
  <c r="AA115" i="2" s="1"/>
  <c r="Y117" i="2"/>
  <c r="W117" i="2"/>
  <c r="W116" i="2" s="1"/>
  <c r="W115" i="2" s="1"/>
  <c r="AU88" i="1" s="1"/>
  <c r="AU87" i="1" s="1"/>
  <c r="BK117" i="2"/>
  <c r="BK116" i="2" s="1"/>
  <c r="N117" i="2"/>
  <c r="BF117" i="2" s="1"/>
  <c r="M111" i="2"/>
  <c r="F111" i="2"/>
  <c r="F109" i="2"/>
  <c r="F107" i="2"/>
  <c r="BI97" i="2"/>
  <c r="BH97" i="2"/>
  <c r="BG97" i="2"/>
  <c r="BE97" i="2"/>
  <c r="BI96" i="2"/>
  <c r="BH96" i="2"/>
  <c r="BG96" i="2"/>
  <c r="BE96" i="2"/>
  <c r="BI95" i="2"/>
  <c r="BH95" i="2"/>
  <c r="BG95" i="2"/>
  <c r="BE95" i="2"/>
  <c r="BI94" i="2"/>
  <c r="BH94" i="2"/>
  <c r="BG94" i="2"/>
  <c r="BE94" i="2"/>
  <c r="BI93" i="2"/>
  <c r="BH93" i="2"/>
  <c r="BG93" i="2"/>
  <c r="BE93" i="2"/>
  <c r="BI92" i="2"/>
  <c r="H35" i="2" s="1"/>
  <c r="BD88" i="1" s="1"/>
  <c r="BD87" i="1" s="1"/>
  <c r="W35" i="1" s="1"/>
  <c r="BH92" i="2"/>
  <c r="H34" i="2" s="1"/>
  <c r="BC88" i="1" s="1"/>
  <c r="BC87" i="1" s="1"/>
  <c r="BG92" i="2"/>
  <c r="H33" i="2" s="1"/>
  <c r="BB88" i="1" s="1"/>
  <c r="BB87" i="1" s="1"/>
  <c r="BE92" i="2"/>
  <c r="M31" i="2" s="1"/>
  <c r="AV88" i="1" s="1"/>
  <c r="F82" i="2"/>
  <c r="F80" i="2"/>
  <c r="F78" i="2"/>
  <c r="O20" i="2"/>
  <c r="E20" i="2"/>
  <c r="M83" i="2" s="1"/>
  <c r="O19" i="2"/>
  <c r="O17" i="2"/>
  <c r="E17" i="2"/>
  <c r="M82" i="2" s="1"/>
  <c r="O16" i="2"/>
  <c r="O14" i="2"/>
  <c r="E14" i="2"/>
  <c r="F83" i="2" s="1"/>
  <c r="O13" i="2"/>
  <c r="O8" i="2"/>
  <c r="M80" i="2" s="1"/>
  <c r="CK94" i="1"/>
  <c r="CJ94" i="1"/>
  <c r="CI94" i="1"/>
  <c r="CC94" i="1"/>
  <c r="CH94" i="1"/>
  <c r="CB94" i="1"/>
  <c r="CG94" i="1"/>
  <c r="CA94" i="1"/>
  <c r="CF94" i="1"/>
  <c r="BZ94" i="1"/>
  <c r="CE94" i="1"/>
  <c r="CK93" i="1"/>
  <c r="CJ93" i="1"/>
  <c r="CI93" i="1"/>
  <c r="CC93" i="1"/>
  <c r="CH93" i="1"/>
  <c r="CB93" i="1"/>
  <c r="CG93" i="1"/>
  <c r="CA93" i="1"/>
  <c r="CF93" i="1"/>
  <c r="BZ93" i="1"/>
  <c r="CE93" i="1"/>
  <c r="CK92" i="1"/>
  <c r="CJ92" i="1"/>
  <c r="CI92" i="1"/>
  <c r="CC92" i="1"/>
  <c r="CH92" i="1"/>
  <c r="CB92" i="1"/>
  <c r="CG92" i="1"/>
  <c r="CA92" i="1"/>
  <c r="CF92" i="1"/>
  <c r="BZ92" i="1"/>
  <c r="CE92" i="1"/>
  <c r="CK91" i="1"/>
  <c r="CJ91" i="1"/>
  <c r="CI91" i="1"/>
  <c r="CH91" i="1"/>
  <c r="CG91" i="1"/>
  <c r="CF91" i="1"/>
  <c r="BZ91" i="1"/>
  <c r="CE91" i="1"/>
  <c r="AM83" i="1"/>
  <c r="L83" i="1"/>
  <c r="AM82" i="1"/>
  <c r="L82" i="1"/>
  <c r="AM80" i="1"/>
  <c r="L80" i="1"/>
  <c r="L78" i="1"/>
  <c r="L77" i="1"/>
  <c r="W34" i="1" l="1"/>
  <c r="AY87" i="1"/>
  <c r="W33" i="1"/>
  <c r="AX87" i="1"/>
  <c r="N116" i="2"/>
  <c r="N88" i="2" s="1"/>
  <c r="F112" i="2"/>
  <c r="H31" i="2"/>
  <c r="AZ88" i="1" s="1"/>
  <c r="AZ87" i="1" s="1"/>
  <c r="M109" i="2"/>
  <c r="M112" i="2"/>
  <c r="BK123" i="2"/>
  <c r="N123" i="2" s="1"/>
  <c r="N89" i="2" s="1"/>
  <c r="BK115" i="2" l="1"/>
  <c r="N115" i="2" s="1"/>
  <c r="N87" i="2" s="1"/>
  <c r="AV87" i="1"/>
  <c r="N96" i="2" l="1"/>
  <c r="BF96" i="2" s="1"/>
  <c r="N94" i="2"/>
  <c r="BF94" i="2" s="1"/>
  <c r="N92" i="2"/>
  <c r="N97" i="2"/>
  <c r="BF97" i="2" s="1"/>
  <c r="N95" i="2"/>
  <c r="BF95" i="2" s="1"/>
  <c r="N93" i="2"/>
  <c r="BF93" i="2" s="1"/>
  <c r="M26" i="2"/>
  <c r="N91" i="2" l="1"/>
  <c r="BF92" i="2"/>
  <c r="H32" i="2" l="1"/>
  <c r="BA88" i="1" s="1"/>
  <c r="BA87" i="1" s="1"/>
  <c r="M32" i="2"/>
  <c r="AW88" i="1" s="1"/>
  <c r="AT88" i="1" s="1"/>
  <c r="M27" i="2"/>
  <c r="L99" i="2"/>
  <c r="AS88" i="1" l="1"/>
  <c r="AS87" i="1" s="1"/>
  <c r="M29" i="2"/>
  <c r="AW87" i="1"/>
  <c r="W32" i="1"/>
  <c r="AK32" i="1" l="1"/>
  <c r="AT87" i="1"/>
  <c r="AG88" i="1"/>
  <c r="L37" i="2"/>
  <c r="AG87" i="1" l="1"/>
  <c r="AN88" i="1"/>
  <c r="AG91" i="1" l="1"/>
  <c r="AN87" i="1"/>
  <c r="AG93" i="1"/>
  <c r="AK26" i="1"/>
  <c r="AG94" i="1"/>
  <c r="AG92" i="1"/>
  <c r="CD93" i="1" l="1"/>
  <c r="AV93" i="1"/>
  <c r="BY93" i="1" s="1"/>
  <c r="AN93" i="1"/>
  <c r="CD94" i="1"/>
  <c r="AV94" i="1"/>
  <c r="BY94" i="1" s="1"/>
  <c r="AN94" i="1"/>
  <c r="CD92" i="1"/>
  <c r="AV92" i="1"/>
  <c r="BY92" i="1" s="1"/>
  <c r="AV91" i="1"/>
  <c r="BY91" i="1" s="1"/>
  <c r="AG90" i="1"/>
  <c r="CD91" i="1"/>
  <c r="AK31" i="1" l="1"/>
  <c r="AN91" i="1"/>
  <c r="W31" i="1"/>
  <c r="AK27" i="1"/>
  <c r="AK29" i="1" s="1"/>
  <c r="AK37" i="1" s="1"/>
  <c r="AG96" i="1"/>
  <c r="AN92" i="1"/>
  <c r="AN90" i="1" l="1"/>
  <c r="AN96" i="1" s="1"/>
</calcChain>
</file>

<file path=xl/sharedStrings.xml><?xml version="1.0" encoding="utf-8"?>
<sst xmlns="http://schemas.openxmlformats.org/spreadsheetml/2006/main" count="447" uniqueCount="159">
  <si>
    <t>2012</t>
  </si>
  <si>
    <t>Hárok obsahuje:</t>
  </si>
  <si>
    <t>1) Súhrnný list stavby</t>
  </si>
  <si>
    <t>2) Rekapitulácia objektov</t>
  </si>
  <si>
    <t>2.0</t>
  </si>
  <si>
    <t/>
  </si>
  <si>
    <t>False</t>
  </si>
  <si>
    <t>optimalizované pre tlač zostáv vo formáte A4 - na výšku</t>
  </si>
  <si>
    <t>&gt;&gt;  skryté stĺpce  &lt;&lt;</t>
  </si>
  <si>
    <t>0,01</t>
  </si>
  <si>
    <t>20</t>
  </si>
  <si>
    <t>SÚHRNNÝ LIST STAVBY</t>
  </si>
  <si>
    <t>v ---  nižšie sa nachádzajú doplnkové a pomocné údaje k zostavám  --- v</t>
  </si>
  <si>
    <t>Návod na vyplnenie</t>
  </si>
  <si>
    <t>0,001</t>
  </si>
  <si>
    <t>Kód:</t>
  </si>
  <si>
    <t>201860</t>
  </si>
  <si>
    <t>Meniť je možné iba bunky so žltým podfarbením!_x000D_
_x000D_
1) na prvom liste Rekapitulácie stavby vyplňte v zostave_x000D_
_x000D_
    a) Súhrnný list_x000D_
       - údaje o Zhotoviteľovi_x000D_
         (prenesú sa do ostatných zostáv aj v iných listoch)_x000D_
_x000D_
    b) Rekapitulácia objektov_x000D_
       - potrebné Ostatné náklady_x000D_
_x000D_
2) na vybraných listoch vyplňte v zostave_x000D_
_x000D_
    a) Krycí list_x000D_
       - údaje o Zhotoviteľovi, pokiaľ sa líšia od údajov o Zhotoviteľovi na Súhrnnom liste_x000D_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</si>
  <si>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</si>
  <si>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Sanácia skladky v obci Slavošovce</t>
  </si>
  <si>
    <t>JKSO:</t>
  </si>
  <si>
    <t>KS:</t>
  </si>
  <si>
    <t>Miesto:</t>
  </si>
  <si>
    <t xml:space="preserve"> </t>
  </si>
  <si>
    <t>Dátum:</t>
  </si>
  <si>
    <t>4. 6. 2018</t>
  </si>
  <si>
    <t>Objednávateľ:</t>
  </si>
  <si>
    <t>IČO:</t>
  </si>
  <si>
    <t>Obec Slavošovce</t>
  </si>
  <si>
    <t>IČO DPH:</t>
  </si>
  <si>
    <t>Zhotoviteľ:</t>
  </si>
  <si>
    <t>Vyplň údaj</t>
  </si>
  <si>
    <t>Projektant:</t>
  </si>
  <si>
    <t>True</t>
  </si>
  <si>
    <t>Spracovateľ: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</si>
  <si>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</si>
  <si>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</si>
  <si>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</si>
  <si>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</si>
  <si>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</si>
  <si>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</si>
  <si>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</si>
  <si>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</si>
  <si>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</si>
  <si>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</si>
  <si>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</si>
  <si>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</si>
  <si>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</si>
  <si>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</si>
  <si>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</si>
  <si>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</si>
  <si>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</si>
  <si>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</si>
  <si>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</si>
  <si>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</si>
  <si>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</si>
  <si>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</si>
  <si>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</si>
  <si>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</si>
  <si>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</si>
  <si>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</si>
  <si>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</si>
  <si>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</si>
  <si>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</si>
  <si>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</si>
  <si>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</si>
  <si>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</si>
  <si>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</si>
  <si>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</si>
  <si>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</si>
  <si>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</si>
  <si>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</si>
  <si>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</si>
  <si>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</si>
  <si>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</si>
  <si>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</si>
  <si>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IMPORT</t>
  </si>
  <si>
    <t>{c78f5645-6fcd-4636-b986-11755a5fb057}</t>
  </si>
  <si>
    <t>{00000000-0000-0000-0000-000000000000}</t>
  </si>
  <si>
    <t>/</t>
  </si>
  <si>
    <t>1</t>
  </si>
  <si>
    <t>###NOINSERT###</t>
  </si>
  <si>
    <t>2) Ostatné náklady zo súhrnného listu</t>
  </si>
  <si>
    <t>Percent. zadanie_x000D_
[% nákladov rozpočtu]</t>
  </si>
  <si>
    <t>Zaradenie nákladov</t>
  </si>
  <si>
    <t>Ostatné náklady</t>
  </si>
  <si>
    <t>stavebná časť</t>
  </si>
  <si>
    <t>OSTATNENAKLADY</t>
  </si>
  <si>
    <t>Vyplň vlastné</t>
  </si>
  <si>
    <t>OSTATNENAKLADYVLASTNE</t>
  </si>
  <si>
    <t>Celkové náklady za stavbu 1) + 2)</t>
  </si>
  <si>
    <t>1) Krycí list rozpočtu</t>
  </si>
  <si>
    <t>2) Rekapitulácia rozpočtu</t>
  </si>
  <si>
    <t>3) Rozpočet</t>
  </si>
  <si>
    <t>Späť na hárok:</t>
  </si>
  <si>
    <t>Rekapitulácia stavby</t>
  </si>
  <si>
    <t>KRYCÍ LIST ROZPOČTU</t>
  </si>
  <si>
    <t>Náklady z rozpočtu</t>
  </si>
  <si>
    <t>REKAPITULÁCIA ROZPOČTU</t>
  </si>
  <si>
    <t>Kód - Popis</t>
  </si>
  <si>
    <t>Cena celkom [EUR]</t>
  </si>
  <si>
    <t>1) Náklady z rozpočtu</t>
  </si>
  <si>
    <t>-1</t>
  </si>
  <si>
    <t>D1 - Práce na sanácii nelegálnej skládky</t>
  </si>
  <si>
    <t>VP -   Práce naviac</t>
  </si>
  <si>
    <t>2) Ostatné náklady</t>
  </si>
  <si>
    <t>GZS</t>
  </si>
  <si>
    <t>VRN</t>
  </si>
  <si>
    <t>2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</si>
  <si>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</si>
  <si>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</si>
  <si>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</si>
  <si>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</si>
  <si>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</si>
  <si>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</si>
  <si>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</si>
  <si>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</si>
  <si>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</si>
  <si>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</si>
  <si>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</si>
  <si>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</si>
  <si>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</si>
  <si>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</si>
  <si>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</si>
  <si>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</si>
  <si>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</si>
  <si>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</si>
  <si>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</si>
  <si>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</si>
  <si>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ROZPOCET</t>
  </si>
  <si>
    <t>K</t>
  </si>
  <si>
    <t>Pol1</t>
  </si>
  <si>
    <t>Zber a nakladanie odpadu na dopravný prostriedok</t>
  </si>
  <si>
    <t>t</t>
  </si>
  <si>
    <t>262144</t>
  </si>
  <si>
    <t>56953323</t>
  </si>
  <si>
    <t>Pol2</t>
  </si>
  <si>
    <t>Odvoz odpadu na skládku do 1 km</t>
  </si>
  <si>
    <t>4</t>
  </si>
  <si>
    <t>-1961415173</t>
  </si>
  <si>
    <t>3</t>
  </si>
  <si>
    <t>Pol3</t>
  </si>
  <si>
    <t>Odvoz odpadu na skládku za každý další 1 km</t>
  </si>
  <si>
    <t>-1074470775</t>
  </si>
  <si>
    <t>Pol4</t>
  </si>
  <si>
    <t>Poplatok za uloženie odpadu na skládke odpadu</t>
  </si>
  <si>
    <t>-1498301684</t>
  </si>
  <si>
    <t>5</t>
  </si>
  <si>
    <t>Pol5</t>
  </si>
  <si>
    <t>Navážka ornice s dopravou do 20 km</t>
  </si>
  <si>
    <t>1872324432</t>
  </si>
  <si>
    <t>6</t>
  </si>
  <si>
    <t>Pol6</t>
  </si>
  <si>
    <t>Úprava terénu a zatrávnenie</t>
  </si>
  <si>
    <t>m2</t>
  </si>
  <si>
    <t>-557310692</t>
  </si>
  <si>
    <t>VP - Práce naviac</t>
  </si>
  <si>
    <t>PN</t>
  </si>
  <si>
    <t>„Odstránenie nezákonne umiestneného komunálneho odpadu”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</si>
</sst>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8"/>
      <color rgb="FF003366"/>
      <name val="Trebuchet MS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sz val="10"/>
      <color rgb="FF464646"/>
      <name val="Trebuchet MS"/>
    </font>
    <font>
      <b/>
      <sz val="10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sz val="10"/>
      <color rgb="FF003366"/>
      <name val="Trebuchet MS"/>
    </font>
    <font>
      <b/>
      <sz val="12"/>
      <color rgb="FF800000"/>
      <name val="Trebuchet MS"/>
    </font>
    <font>
      <b/>
      <sz val="12"/>
      <color rgb="FF800000"/>
      <name val="Trebuchet MS"/>
    </font>
    <font>
      <b/>
      <sz val="8"/>
      <color rgb="FF800000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41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6" fillId="0" borderId="0" xfId="0" applyFont="1" applyAlignment="1"/>
    <xf numFmtId="0" fontId="7" fillId="2" borderId="0" xfId="0" applyFont="1" applyFill="1" applyAlignment="1" applyProtection="1">
      <alignment horizontal="left" vertical="center"/>
    </xf>
    <xf numFmtId="0" fontId="8" fillId="2" borderId="0" xfId="0" applyFont="1" applyFill="1" applyAlignment="1" applyProtection="1">
      <alignment vertical="center"/>
    </xf>
    <xf numFmtId="0" fontId="9" fillId="2" borderId="0" xfId="0" applyFont="1" applyFill="1" applyAlignment="1" applyProtection="1">
      <alignment horizontal="left" vertical="center"/>
    </xf>
    <xf numFmtId="0" fontId="10" fillId="2" borderId="0" xfId="1" applyFont="1" applyFill="1" applyAlignment="1" applyProtection="1">
      <alignment vertical="center"/>
    </xf>
    <xf numFmtId="0" fontId="0" fillId="2" borderId="0" xfId="0" applyFill="1"/>
    <xf numFmtId="0" fontId="7" fillId="2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0" fillId="0" borderId="0" xfId="0" applyBorder="1"/>
    <xf numFmtId="0" fontId="14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4" fillId="0" borderId="0" xfId="0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/>
    <xf numFmtId="0" fontId="16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7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3" fillId="5" borderId="8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19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19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6" borderId="9" xfId="0" applyFont="1" applyFill="1" applyBorder="1" applyAlignment="1">
      <alignment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166" fontId="21" fillId="0" borderId="0" xfId="0" applyNumberFormat="1" applyFont="1" applyBorder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26" fillId="0" borderId="16" xfId="0" applyNumberFormat="1" applyFont="1" applyBorder="1" applyAlignment="1">
      <alignment vertical="center"/>
    </xf>
    <xf numFmtId="4" fontId="26" fillId="0" borderId="17" xfId="0" applyNumberFormat="1" applyFont="1" applyBorder="1" applyAlignment="1">
      <alignment vertical="center"/>
    </xf>
    <xf numFmtId="166" fontId="26" fillId="0" borderId="17" xfId="0" applyNumberFormat="1" applyFont="1" applyBorder="1" applyAlignment="1">
      <alignment vertical="center"/>
    </xf>
    <xf numFmtId="4" fontId="26" fillId="0" borderId="18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164" fontId="19" fillId="4" borderId="11" xfId="0" applyNumberFormat="1" applyFont="1" applyFill="1" applyBorder="1" applyAlignment="1" applyProtection="1">
      <alignment horizontal="center" vertical="center"/>
      <protection locked="0"/>
    </xf>
    <xf numFmtId="0" fontId="19" fillId="4" borderId="12" xfId="0" applyFont="1" applyFill="1" applyBorder="1" applyAlignment="1" applyProtection="1">
      <alignment horizontal="center" vertical="center"/>
      <protection locked="0"/>
    </xf>
    <xf numFmtId="4" fontId="19" fillId="0" borderId="13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164" fontId="19" fillId="4" borderId="14" xfId="0" applyNumberFormat="1" applyFont="1" applyFill="1" applyBorder="1" applyAlignment="1" applyProtection="1">
      <alignment horizontal="center" vertical="center"/>
      <protection locked="0"/>
    </xf>
    <xf numFmtId="0" fontId="19" fillId="4" borderId="0" xfId="0" applyFont="1" applyFill="1" applyBorder="1" applyAlignment="1" applyProtection="1">
      <alignment horizontal="center" vertical="center"/>
      <protection locked="0"/>
    </xf>
    <xf numFmtId="4" fontId="19" fillId="0" borderId="15" xfId="0" applyNumberFormat="1" applyFont="1" applyBorder="1" applyAlignment="1">
      <alignment vertical="center"/>
    </xf>
    <xf numFmtId="164" fontId="19" fillId="4" borderId="16" xfId="0" applyNumberFormat="1" applyFont="1" applyFill="1" applyBorder="1" applyAlignment="1" applyProtection="1">
      <alignment horizontal="center" vertical="center"/>
      <protection locked="0"/>
    </xf>
    <xf numFmtId="0" fontId="19" fillId="4" borderId="17" xfId="0" applyFont="1" applyFill="1" applyBorder="1" applyAlignment="1" applyProtection="1">
      <alignment horizontal="center" vertical="center"/>
      <protection locked="0"/>
    </xf>
    <xf numFmtId="4" fontId="19" fillId="0" borderId="18" xfId="0" applyNumberFormat="1" applyFont="1" applyBorder="1" applyAlignment="1">
      <alignment vertical="center"/>
    </xf>
    <xf numFmtId="0" fontId="22" fillId="6" borderId="0" xfId="0" applyFont="1" applyFill="1" applyBorder="1" applyAlignment="1">
      <alignment horizontal="left" vertical="center"/>
    </xf>
    <xf numFmtId="0" fontId="0" fillId="6" borderId="0" xfId="0" applyFont="1" applyFill="1" applyBorder="1" applyAlignment="1">
      <alignment vertical="center"/>
    </xf>
    <xf numFmtId="0" fontId="0" fillId="2" borderId="0" xfId="0" applyFill="1" applyProtection="1"/>
    <xf numFmtId="0" fontId="8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6" borderId="8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right" vertical="center"/>
    </xf>
    <xf numFmtId="0" fontId="3" fillId="6" borderId="9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4" fillId="0" borderId="25" xfId="0" applyFont="1" applyBorder="1" applyAlignment="1">
      <alignment horizontal="center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7" fillId="0" borderId="0" xfId="0" applyFont="1" applyBorder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  <protection locked="0"/>
    </xf>
    <xf numFmtId="0" fontId="19" fillId="0" borderId="15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16" xfId="0" applyFont="1" applyBorder="1" applyAlignment="1" applyProtection="1">
      <alignment vertical="center"/>
      <protection locked="0"/>
    </xf>
    <xf numFmtId="0" fontId="19" fillId="0" borderId="18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32" fillId="0" borderId="12" xfId="0" applyNumberFormat="1" applyFont="1" applyBorder="1" applyAlignment="1"/>
    <xf numFmtId="166" fontId="32" fillId="0" borderId="13" xfId="0" applyNumberFormat="1" applyFont="1" applyBorder="1" applyAlignment="1"/>
    <xf numFmtId="4" fontId="33" fillId="0" borderId="0" xfId="0" applyNumberFormat="1" applyFont="1" applyAlignment="1">
      <alignment vertical="center"/>
    </xf>
    <xf numFmtId="0" fontId="6" fillId="0" borderId="4" xfId="0" applyFont="1" applyBorder="1" applyAlignment="1"/>
    <xf numFmtId="0" fontId="6" fillId="0" borderId="0" xfId="0" applyFont="1" applyBorder="1" applyAlignment="1"/>
    <xf numFmtId="0" fontId="5" fillId="0" borderId="0" xfId="0" applyFont="1" applyBorder="1" applyAlignment="1">
      <alignment horizontal="left"/>
    </xf>
    <xf numFmtId="0" fontId="6" fillId="0" borderId="5" xfId="0" applyFont="1" applyBorder="1" applyAlignment="1"/>
    <xf numFmtId="0" fontId="6" fillId="0" borderId="14" xfId="0" applyFont="1" applyBorder="1" applyAlignment="1"/>
    <xf numFmtId="166" fontId="6" fillId="0" borderId="0" xfId="0" applyNumberFormat="1" applyFont="1" applyBorder="1" applyAlignment="1"/>
    <xf numFmtId="166" fontId="6" fillId="0" borderId="15" xfId="0" applyNumberFormat="1" applyFont="1" applyBorder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4" fontId="6" fillId="0" borderId="0" xfId="0" applyNumberFormat="1" applyFont="1" applyAlignment="1">
      <alignment vertical="center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1" fillId="4" borderId="25" xfId="0" applyFont="1" applyFill="1" applyBorder="1" applyAlignment="1" applyProtection="1">
      <alignment horizontal="left" vertical="center"/>
      <protection locked="0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4" borderId="25" xfId="0" applyFont="1" applyFill="1" applyBorder="1" applyAlignment="1" applyProtection="1">
      <alignment horizontal="center" vertical="center"/>
      <protection locked="0"/>
    </xf>
    <xf numFmtId="49" fontId="0" fillId="4" borderId="25" xfId="0" applyNumberFormat="1" applyFont="1" applyFill="1" applyBorder="1" applyAlignment="1" applyProtection="1">
      <alignment horizontal="left" vertical="center" wrapText="1"/>
      <protection locked="0"/>
    </xf>
    <xf numFmtId="0" fontId="0" fillId="4" borderId="25" xfId="0" applyFont="1" applyFill="1" applyBorder="1" applyAlignment="1" applyProtection="1">
      <alignment horizontal="center" vertical="center" wrapText="1"/>
      <protection locked="0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0" fontId="1" fillId="4" borderId="25" xfId="0" applyFont="1" applyFill="1" applyBorder="1" applyAlignment="1" applyProtection="1">
      <alignment horizontal="center" vertical="center"/>
      <protection locked="0"/>
    </xf>
    <xf numFmtId="4" fontId="22" fillId="0" borderId="0" xfId="0" applyNumberFormat="1" applyFont="1" applyBorder="1" applyAlignment="1">
      <alignment vertical="center"/>
    </xf>
    <xf numFmtId="4" fontId="22" fillId="6" borderId="0" xfId="0" applyNumberFormat="1" applyFont="1" applyFill="1" applyBorder="1" applyAlignment="1">
      <alignment vertical="center"/>
    </xf>
    <xf numFmtId="0" fontId="11" fillId="3" borderId="0" xfId="0" applyFont="1" applyFill="1" applyAlignment="1">
      <alignment horizontal="center" vertical="center"/>
    </xf>
    <xf numFmtId="0" fontId="0" fillId="0" borderId="0" xfId="0"/>
    <xf numFmtId="0" fontId="27" fillId="4" borderId="0" xfId="0" applyFont="1" applyFill="1" applyBorder="1" applyAlignment="1" applyProtection="1">
      <alignment horizontal="left" vertical="center"/>
      <protection locked="0"/>
    </xf>
    <xf numFmtId="0" fontId="27" fillId="0" borderId="0" xfId="0" applyFont="1" applyBorder="1" applyAlignment="1">
      <alignment horizontal="left" vertical="center"/>
    </xf>
    <xf numFmtId="4" fontId="27" fillId="4" borderId="0" xfId="0" applyNumberFormat="1" applyFont="1" applyFill="1" applyBorder="1" applyAlignment="1" applyProtection="1">
      <alignment vertical="center"/>
      <protection locked="0"/>
    </xf>
    <xf numFmtId="4" fontId="27" fillId="0" borderId="0" xfId="0" applyNumberFormat="1" applyFont="1" applyBorder="1" applyAlignment="1">
      <alignment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left" vertical="center"/>
    </xf>
    <xf numFmtId="4" fontId="25" fillId="0" borderId="0" xfId="0" applyNumberFormat="1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4" fillId="0" borderId="0" xfId="0" applyFont="1" applyBorder="1" applyAlignment="1">
      <alignment horizontal="left" vertical="center" wrapText="1"/>
    </xf>
    <xf numFmtId="4" fontId="22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0" fontId="3" fillId="5" borderId="9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4" fontId="8" fillId="0" borderId="0" xfId="0" applyNumberFormat="1" applyFont="1" applyBorder="1" applyAlignment="1">
      <alignment vertical="center"/>
    </xf>
    <xf numFmtId="4" fontId="17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10" fillId="2" borderId="0" xfId="1" applyFont="1" applyFill="1" applyAlignment="1" applyProtection="1">
      <alignment horizontal="center" vertical="center"/>
    </xf>
    <xf numFmtId="0" fontId="0" fillId="4" borderId="25" xfId="0" applyFont="1" applyFill="1" applyBorder="1" applyAlignment="1" applyProtection="1">
      <alignment horizontal="left" vertical="center" wrapText="1"/>
      <protection locked="0"/>
    </xf>
    <xf numFmtId="4" fontId="0" fillId="4" borderId="25" xfId="0" applyNumberFormat="1" applyFont="1" applyFill="1" applyBorder="1" applyAlignment="1" applyProtection="1">
      <alignment vertical="center"/>
      <protection locked="0"/>
    </xf>
    <xf numFmtId="4" fontId="0" fillId="0" borderId="25" xfId="0" applyNumberFormat="1" applyFont="1" applyBorder="1" applyAlignment="1">
      <alignment vertical="center"/>
    </xf>
    <xf numFmtId="4" fontId="22" fillId="0" borderId="12" xfId="0" applyNumberFormat="1" applyFont="1" applyBorder="1" applyAlignment="1"/>
    <xf numFmtId="4" fontId="3" fillId="0" borderId="12" xfId="0" applyNumberFormat="1" applyFont="1" applyBorder="1" applyAlignment="1">
      <alignment vertical="center"/>
    </xf>
    <xf numFmtId="4" fontId="5" fillId="0" borderId="17" xfId="0" applyNumberFormat="1" applyFont="1" applyBorder="1" applyAlignment="1"/>
    <xf numFmtId="4" fontId="5" fillId="0" borderId="17" xfId="0" applyNumberFormat="1" applyFont="1" applyBorder="1" applyAlignment="1">
      <alignment vertical="center"/>
    </xf>
    <xf numFmtId="4" fontId="5" fillId="0" borderId="23" xfId="0" applyNumberFormat="1" applyFont="1" applyBorder="1" applyAlignment="1"/>
    <xf numFmtId="4" fontId="5" fillId="0" borderId="23" xfId="0" applyNumberFormat="1" applyFont="1" applyBorder="1" applyAlignment="1">
      <alignment vertical="center"/>
    </xf>
    <xf numFmtId="0" fontId="0" fillId="0" borderId="25" xfId="0" applyFont="1" applyBorder="1" applyAlignment="1" applyProtection="1">
      <alignment horizontal="left" vertical="center" wrapText="1"/>
      <protection locked="0"/>
    </xf>
    <xf numFmtId="4" fontId="0" fillId="0" borderId="25" xfId="0" applyNumberFormat="1" applyFont="1" applyBorder="1" applyAlignment="1" applyProtection="1">
      <alignment vertical="center"/>
      <protection locked="0"/>
    </xf>
    <xf numFmtId="0" fontId="2" fillId="6" borderId="23" xfId="0" applyFont="1" applyFill="1" applyBorder="1" applyAlignment="1">
      <alignment horizontal="center" vertical="center" wrapText="1"/>
    </xf>
    <xf numFmtId="0" fontId="31" fillId="6" borderId="23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4" fontId="27" fillId="0" borderId="0" xfId="0" applyNumberFormat="1" applyFont="1" applyBorder="1" applyAlignment="1" applyProtection="1">
      <alignment vertical="center"/>
      <protection locked="0"/>
    </xf>
    <xf numFmtId="0" fontId="0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27" fillId="0" borderId="0" xfId="0" applyFont="1" applyBorder="1" applyAlignment="1" applyProtection="1">
      <alignment horizontal="left" vertical="center"/>
      <protection locked="0"/>
    </xf>
    <xf numFmtId="4" fontId="5" fillId="0" borderId="0" xfId="0" applyNumberFormat="1" applyFont="1" applyBorder="1" applyAlignment="1"/>
    <xf numFmtId="0" fontId="5" fillId="0" borderId="0" xfId="0" applyFont="1" applyBorder="1" applyAlignment="1">
      <alignment vertical="center"/>
    </xf>
    <xf numFmtId="4" fontId="29" fillId="0" borderId="0" xfId="0" applyNumberFormat="1" applyFont="1" applyBorder="1" applyAlignment="1">
      <alignment vertical="center"/>
    </xf>
    <xf numFmtId="4" fontId="30" fillId="0" borderId="0" xfId="0" applyNumberFormat="1" applyFont="1" applyBorder="1" applyAlignment="1">
      <alignment vertical="center"/>
    </xf>
    <xf numFmtId="0" fontId="2" fillId="6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4" fontId="3" fillId="6" borderId="9" xfId="0" applyNumberFormat="1" applyFont="1" applyFill="1" applyBorder="1" applyAlignment="1">
      <alignment vertical="center"/>
    </xf>
    <xf numFmtId="4" fontId="3" fillId="6" borderId="10" xfId="0" applyNumberFormat="1" applyFont="1" applyFill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17" fillId="0" borderId="0" xfId="0" applyNumberFormat="1" applyFont="1" applyBorder="1" applyAlignment="1">
      <alignment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>
      <alignment horizontal="left" vertical="center"/>
    </xf>
    <xf numFmtId="165" fontId="2" fillId="4" borderId="0" xfId="0" applyNumberFormat="1" applyFont="1" applyFill="1" applyBorder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97"/>
  <sheetViews>
    <sheetView showGridLines="0" topLeftCell="C1" workbookViewId="0">
      <pane ySplit="1" topLeftCell="A2" activePane="bottomLeft" state="frozen"/>
      <selection pane="bottomLeft" activeCell="C2" sqref="C2:AP2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>
      <c r="A1" s="9" t="s">
        <v>0</v>
      </c>
      <c r="B1" s="10"/>
      <c r="C1" s="10"/>
      <c r="D1" s="11" t="s">
        <v>1</v>
      </c>
      <c r="E1" s="10"/>
      <c r="F1" s="10"/>
      <c r="G1" s="10"/>
      <c r="H1" s="10"/>
      <c r="I1" s="10"/>
      <c r="J1" s="10"/>
      <c r="K1" s="12" t="s">
        <v>2</v>
      </c>
      <c r="L1" s="12"/>
      <c r="M1" s="12"/>
      <c r="N1" s="12"/>
      <c r="O1" s="12"/>
      <c r="P1" s="12"/>
      <c r="Q1" s="12"/>
      <c r="R1" s="12"/>
      <c r="S1" s="12"/>
      <c r="T1" s="10"/>
      <c r="U1" s="10"/>
      <c r="V1" s="10"/>
      <c r="W1" s="12" t="s">
        <v>3</v>
      </c>
      <c r="X1" s="12"/>
      <c r="Y1" s="12"/>
      <c r="Z1" s="12"/>
      <c r="AA1" s="12"/>
      <c r="AB1" s="12"/>
      <c r="AC1" s="12"/>
      <c r="AD1" s="12"/>
      <c r="AE1" s="12"/>
      <c r="AF1" s="12"/>
      <c r="AG1" s="10"/>
      <c r="AH1" s="10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4" t="s">
        <v>4</v>
      </c>
      <c r="BB1" s="14" t="s">
        <v>5</v>
      </c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T1" s="15" t="s">
        <v>6</v>
      </c>
      <c r="BU1" s="15" t="s">
        <v>6</v>
      </c>
    </row>
    <row r="2" spans="1:73" ht="36.950000000000003" customHeight="1">
      <c r="C2" s="195" t="s">
        <v>7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R2" s="165" t="s">
        <v>8</v>
      </c>
      <c r="AS2" s="166"/>
      <c r="AT2" s="166"/>
      <c r="AU2" s="166"/>
      <c r="AV2" s="166"/>
      <c r="AW2" s="166"/>
      <c r="AX2" s="166"/>
      <c r="AY2" s="166"/>
      <c r="AZ2" s="166"/>
      <c r="BA2" s="166"/>
      <c r="BB2" s="166"/>
      <c r="BC2" s="166"/>
      <c r="BD2" s="166"/>
      <c r="BE2" s="166"/>
      <c r="BS2" s="16" t="s">
        <v>9</v>
      </c>
      <c r="BT2" s="16" t="s">
        <v>10</v>
      </c>
    </row>
    <row r="3" spans="1:73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9"/>
      <c r="BS3" s="16" t="s">
        <v>9</v>
      </c>
      <c r="BT3" s="16" t="s">
        <v>10</v>
      </c>
    </row>
    <row r="4" spans="1:73" ht="36.950000000000003" customHeight="1">
      <c r="B4" s="20"/>
      <c r="C4" s="179" t="s">
        <v>11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180"/>
      <c r="AQ4" s="21"/>
      <c r="AS4" s="22" t="s">
        <v>12</v>
      </c>
      <c r="BE4" s="23" t="s">
        <v>13</v>
      </c>
      <c r="BS4" s="16" t="s">
        <v>14</v>
      </c>
    </row>
    <row r="5" spans="1:73" ht="14.45" customHeight="1">
      <c r="B5" s="20"/>
      <c r="C5" s="24"/>
      <c r="D5" s="25" t="s">
        <v>15</v>
      </c>
      <c r="E5" s="24"/>
      <c r="F5" s="24"/>
      <c r="G5" s="24"/>
      <c r="H5" s="24"/>
      <c r="I5" s="24"/>
      <c r="J5" s="24"/>
      <c r="K5" s="199" t="s">
        <v>16</v>
      </c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0"/>
      <c r="AJ5" s="200"/>
      <c r="AK5" s="200"/>
      <c r="AL5" s="200"/>
      <c r="AM5" s="200"/>
      <c r="AN5" s="200"/>
      <c r="AO5" s="200"/>
      <c r="AP5" s="24"/>
      <c r="AQ5" s="21"/>
      <c r="BE5" s="197" t="s">
        <v>17</v>
      </c>
      <c r="BS5" s="16" t="s">
        <v>9</v>
      </c>
    </row>
    <row r="6" spans="1:73" ht="36.950000000000003" customHeight="1">
      <c r="B6" s="20"/>
      <c r="C6" s="24"/>
      <c r="D6" s="27" t="s">
        <v>18</v>
      </c>
      <c r="E6" s="24"/>
      <c r="F6" s="24"/>
      <c r="G6" s="24"/>
      <c r="H6" s="24"/>
      <c r="I6" s="24"/>
      <c r="J6" s="24"/>
      <c r="K6" s="201" t="s">
        <v>158</v>
      </c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200"/>
      <c r="AG6" s="200"/>
      <c r="AH6" s="200"/>
      <c r="AI6" s="200"/>
      <c r="AJ6" s="200"/>
      <c r="AK6" s="200"/>
      <c r="AL6" s="200"/>
      <c r="AM6" s="200"/>
      <c r="AN6" s="200"/>
      <c r="AO6" s="200"/>
      <c r="AP6" s="24"/>
      <c r="AQ6" s="21"/>
      <c r="BE6" s="198"/>
      <c r="BS6" s="16" t="s">
        <v>9</v>
      </c>
    </row>
    <row r="7" spans="1:73" ht="14.45" customHeight="1">
      <c r="B7" s="20"/>
      <c r="C7" s="24"/>
      <c r="D7" s="28" t="s">
        <v>20</v>
      </c>
      <c r="E7" s="24"/>
      <c r="F7" s="24"/>
      <c r="G7" s="24"/>
      <c r="H7" s="24"/>
      <c r="I7" s="24"/>
      <c r="J7" s="24"/>
      <c r="K7" s="26" t="s">
        <v>5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8" t="s">
        <v>21</v>
      </c>
      <c r="AL7" s="24"/>
      <c r="AM7" s="24"/>
      <c r="AN7" s="26" t="s">
        <v>5</v>
      </c>
      <c r="AO7" s="24"/>
      <c r="AP7" s="24"/>
      <c r="AQ7" s="21"/>
      <c r="BE7" s="198"/>
      <c r="BS7" s="16" t="s">
        <v>9</v>
      </c>
    </row>
    <row r="8" spans="1:73" ht="14.45" customHeight="1">
      <c r="B8" s="20"/>
      <c r="C8" s="24"/>
      <c r="D8" s="28" t="s">
        <v>22</v>
      </c>
      <c r="E8" s="24"/>
      <c r="F8" s="24"/>
      <c r="G8" s="24"/>
      <c r="H8" s="24"/>
      <c r="I8" s="24"/>
      <c r="J8" s="24"/>
      <c r="K8" s="26" t="s">
        <v>23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8" t="s">
        <v>24</v>
      </c>
      <c r="AL8" s="24"/>
      <c r="AM8" s="24"/>
      <c r="AN8" s="29" t="s">
        <v>25</v>
      </c>
      <c r="AO8" s="24"/>
      <c r="AP8" s="24"/>
      <c r="AQ8" s="21"/>
      <c r="BE8" s="198"/>
      <c r="BS8" s="16" t="s">
        <v>9</v>
      </c>
    </row>
    <row r="9" spans="1:73" ht="14.45" customHeight="1">
      <c r="B9" s="20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1"/>
      <c r="BE9" s="198"/>
      <c r="BS9" s="16" t="s">
        <v>9</v>
      </c>
    </row>
    <row r="10" spans="1:73" ht="14.45" customHeight="1">
      <c r="B10" s="20"/>
      <c r="C10" s="24"/>
      <c r="D10" s="28" t="s">
        <v>26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8" t="s">
        <v>27</v>
      </c>
      <c r="AL10" s="24"/>
      <c r="AM10" s="24"/>
      <c r="AN10" s="26" t="s">
        <v>5</v>
      </c>
      <c r="AO10" s="24"/>
      <c r="AP10" s="24"/>
      <c r="AQ10" s="21"/>
      <c r="BE10" s="198"/>
      <c r="BS10" s="16" t="s">
        <v>9</v>
      </c>
    </row>
    <row r="11" spans="1:73" ht="18.399999999999999" customHeight="1">
      <c r="B11" s="20"/>
      <c r="C11" s="24"/>
      <c r="D11" s="24"/>
      <c r="E11" s="26" t="s">
        <v>28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8" t="s">
        <v>29</v>
      </c>
      <c r="AL11" s="24"/>
      <c r="AM11" s="24"/>
      <c r="AN11" s="26" t="s">
        <v>5</v>
      </c>
      <c r="AO11" s="24"/>
      <c r="AP11" s="24"/>
      <c r="AQ11" s="21"/>
      <c r="BE11" s="198"/>
      <c r="BS11" s="16" t="s">
        <v>9</v>
      </c>
    </row>
    <row r="12" spans="1:73" ht="6.95" customHeight="1">
      <c r="B12" s="20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1"/>
      <c r="BE12" s="198"/>
      <c r="BS12" s="16" t="s">
        <v>9</v>
      </c>
    </row>
    <row r="13" spans="1:73" ht="14.45" customHeight="1">
      <c r="B13" s="20"/>
      <c r="C13" s="24"/>
      <c r="D13" s="28" t="s">
        <v>30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8" t="s">
        <v>27</v>
      </c>
      <c r="AL13" s="24"/>
      <c r="AM13" s="24"/>
      <c r="AN13" s="30" t="s">
        <v>31</v>
      </c>
      <c r="AO13" s="24"/>
      <c r="AP13" s="24"/>
      <c r="AQ13" s="21"/>
      <c r="BE13" s="198"/>
      <c r="BS13" s="16" t="s">
        <v>9</v>
      </c>
    </row>
    <row r="14" spans="1:73" ht="15">
      <c r="B14" s="20"/>
      <c r="C14" s="24"/>
      <c r="D14" s="24"/>
      <c r="E14" s="202" t="s">
        <v>31</v>
      </c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8" t="s">
        <v>29</v>
      </c>
      <c r="AL14" s="24"/>
      <c r="AM14" s="24"/>
      <c r="AN14" s="30" t="s">
        <v>31</v>
      </c>
      <c r="AO14" s="24"/>
      <c r="AP14" s="24"/>
      <c r="AQ14" s="21"/>
      <c r="BE14" s="198"/>
      <c r="BS14" s="16" t="s">
        <v>9</v>
      </c>
    </row>
    <row r="15" spans="1:73" ht="6.95" customHeight="1">
      <c r="B15" s="20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1"/>
      <c r="BE15" s="198"/>
      <c r="BS15" s="16" t="s">
        <v>6</v>
      </c>
    </row>
    <row r="16" spans="1:73" ht="14.45" customHeight="1">
      <c r="B16" s="20"/>
      <c r="C16" s="24"/>
      <c r="D16" s="28" t="s">
        <v>32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8" t="s">
        <v>27</v>
      </c>
      <c r="AL16" s="24"/>
      <c r="AM16" s="24"/>
      <c r="AN16" s="26" t="s">
        <v>5</v>
      </c>
      <c r="AO16" s="24"/>
      <c r="AP16" s="24"/>
      <c r="AQ16" s="21"/>
      <c r="BE16" s="198"/>
      <c r="BS16" s="16" t="s">
        <v>6</v>
      </c>
    </row>
    <row r="17" spans="2:71" ht="18.399999999999999" customHeight="1">
      <c r="B17" s="20"/>
      <c r="C17" s="24"/>
      <c r="D17" s="24"/>
      <c r="E17" s="26" t="s">
        <v>23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8" t="s">
        <v>29</v>
      </c>
      <c r="AL17" s="24"/>
      <c r="AM17" s="24"/>
      <c r="AN17" s="26" t="s">
        <v>5</v>
      </c>
      <c r="AO17" s="24"/>
      <c r="AP17" s="24"/>
      <c r="AQ17" s="21"/>
      <c r="BE17" s="198"/>
      <c r="BS17" s="16" t="s">
        <v>33</v>
      </c>
    </row>
    <row r="18" spans="2:71" ht="6.95" customHeight="1">
      <c r="B18" s="20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1"/>
      <c r="BE18" s="198"/>
      <c r="BS18" s="16" t="s">
        <v>9</v>
      </c>
    </row>
    <row r="19" spans="2:71" ht="14.45" customHeight="1">
      <c r="B19" s="20"/>
      <c r="C19" s="24"/>
      <c r="D19" s="28" t="s">
        <v>34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8" t="s">
        <v>27</v>
      </c>
      <c r="AL19" s="24"/>
      <c r="AM19" s="24"/>
      <c r="AN19" s="26" t="s">
        <v>5</v>
      </c>
      <c r="AO19" s="24"/>
      <c r="AP19" s="24"/>
      <c r="AQ19" s="21"/>
      <c r="BE19" s="198"/>
      <c r="BS19" s="16" t="s">
        <v>9</v>
      </c>
    </row>
    <row r="20" spans="2:71" ht="18.399999999999999" customHeight="1">
      <c r="B20" s="20"/>
      <c r="C20" s="24"/>
      <c r="D20" s="24"/>
      <c r="E20" s="26" t="s">
        <v>23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8" t="s">
        <v>29</v>
      </c>
      <c r="AL20" s="24"/>
      <c r="AM20" s="24"/>
      <c r="AN20" s="26" t="s">
        <v>5</v>
      </c>
      <c r="AO20" s="24"/>
      <c r="AP20" s="24"/>
      <c r="AQ20" s="21"/>
      <c r="BE20" s="198"/>
    </row>
    <row r="21" spans="2:71" ht="6.95" customHeight="1">
      <c r="B21" s="20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1"/>
      <c r="BE21" s="198"/>
    </row>
    <row r="22" spans="2:71" ht="15">
      <c r="B22" s="20"/>
      <c r="C22" s="24"/>
      <c r="D22" s="28" t="s">
        <v>35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1"/>
      <c r="BE22" s="198"/>
    </row>
    <row r="23" spans="2:71" ht="22.5" customHeight="1">
      <c r="B23" s="20"/>
      <c r="C23" s="24"/>
      <c r="D23" s="24"/>
      <c r="E23" s="204" t="s">
        <v>5</v>
      </c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204"/>
      <c r="AA23" s="204"/>
      <c r="AB23" s="204"/>
      <c r="AC23" s="204"/>
      <c r="AD23" s="204"/>
      <c r="AE23" s="204"/>
      <c r="AF23" s="204"/>
      <c r="AG23" s="204"/>
      <c r="AH23" s="204"/>
      <c r="AI23" s="204"/>
      <c r="AJ23" s="204"/>
      <c r="AK23" s="204"/>
      <c r="AL23" s="204"/>
      <c r="AM23" s="204"/>
      <c r="AN23" s="204"/>
      <c r="AO23" s="24"/>
      <c r="AP23" s="24"/>
      <c r="AQ23" s="21"/>
      <c r="BE23" s="198"/>
    </row>
    <row r="24" spans="2:71" ht="6.95" customHeight="1">
      <c r="B24" s="20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1"/>
      <c r="BE24" s="198"/>
    </row>
    <row r="25" spans="2:71" ht="6.95" customHeight="1">
      <c r="B25" s="20"/>
      <c r="C25" s="24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24"/>
      <c r="AQ25" s="21"/>
      <c r="BE25" s="198"/>
    </row>
    <row r="26" spans="2:71" ht="14.45" customHeight="1">
      <c r="B26" s="20"/>
      <c r="C26" s="24"/>
      <c r="D26" s="32" t="s">
        <v>36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05">
        <f>ROUND(AG87,2)</f>
        <v>0</v>
      </c>
      <c r="AL26" s="200"/>
      <c r="AM26" s="200"/>
      <c r="AN26" s="200"/>
      <c r="AO26" s="200"/>
      <c r="AP26" s="24"/>
      <c r="AQ26" s="21"/>
      <c r="BE26" s="198"/>
    </row>
    <row r="27" spans="2:71" ht="14.45" customHeight="1">
      <c r="B27" s="20"/>
      <c r="C27" s="24"/>
      <c r="D27" s="32" t="s">
        <v>37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05">
        <f>ROUND(AG90,2)</f>
        <v>0</v>
      </c>
      <c r="AL27" s="205"/>
      <c r="AM27" s="205"/>
      <c r="AN27" s="205"/>
      <c r="AO27" s="205"/>
      <c r="AP27" s="24"/>
      <c r="AQ27" s="21"/>
      <c r="BE27" s="198"/>
    </row>
    <row r="28" spans="2:71" s="1" customFormat="1" ht="6.95" customHeight="1"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5"/>
      <c r="BE28" s="198"/>
    </row>
    <row r="29" spans="2:71" s="1" customFormat="1" ht="25.9" customHeight="1">
      <c r="B29" s="33"/>
      <c r="C29" s="34"/>
      <c r="D29" s="36" t="s">
        <v>38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206">
        <f>ROUND(AK26+AK27,2)</f>
        <v>0</v>
      </c>
      <c r="AL29" s="207"/>
      <c r="AM29" s="207"/>
      <c r="AN29" s="207"/>
      <c r="AO29" s="207"/>
      <c r="AP29" s="34"/>
      <c r="AQ29" s="35"/>
      <c r="BE29" s="198"/>
    </row>
    <row r="30" spans="2:71" s="1" customFormat="1" ht="6.95" customHeight="1"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5"/>
      <c r="BE30" s="198"/>
    </row>
    <row r="31" spans="2:71" s="2" customFormat="1" ht="14.45" customHeight="1">
      <c r="B31" s="38"/>
      <c r="C31" s="39"/>
      <c r="D31" s="40" t="s">
        <v>39</v>
      </c>
      <c r="E31" s="39"/>
      <c r="F31" s="40" t="s">
        <v>40</v>
      </c>
      <c r="G31" s="39"/>
      <c r="H31" s="39"/>
      <c r="I31" s="39"/>
      <c r="J31" s="39"/>
      <c r="K31" s="39"/>
      <c r="L31" s="188">
        <v>0.2</v>
      </c>
      <c r="M31" s="189"/>
      <c r="N31" s="189"/>
      <c r="O31" s="189"/>
      <c r="P31" s="39"/>
      <c r="Q31" s="39"/>
      <c r="R31" s="39"/>
      <c r="S31" s="39"/>
      <c r="T31" s="42" t="s">
        <v>41</v>
      </c>
      <c r="U31" s="39"/>
      <c r="V31" s="39"/>
      <c r="W31" s="190">
        <f>ROUND(AZ87+SUM(CD91:CD95),2)</f>
        <v>0</v>
      </c>
      <c r="X31" s="189"/>
      <c r="Y31" s="189"/>
      <c r="Z31" s="189"/>
      <c r="AA31" s="189"/>
      <c r="AB31" s="189"/>
      <c r="AC31" s="189"/>
      <c r="AD31" s="189"/>
      <c r="AE31" s="189"/>
      <c r="AF31" s="39"/>
      <c r="AG31" s="39"/>
      <c r="AH31" s="39"/>
      <c r="AI31" s="39"/>
      <c r="AJ31" s="39"/>
      <c r="AK31" s="190">
        <f>ROUND(AV87+SUM(BY91:BY95),2)</f>
        <v>0</v>
      </c>
      <c r="AL31" s="189"/>
      <c r="AM31" s="189"/>
      <c r="AN31" s="189"/>
      <c r="AO31" s="189"/>
      <c r="AP31" s="39"/>
      <c r="AQ31" s="43"/>
      <c r="BE31" s="198"/>
    </row>
    <row r="32" spans="2:71" s="2" customFormat="1" ht="14.45" customHeight="1">
      <c r="B32" s="38"/>
      <c r="C32" s="39"/>
      <c r="D32" s="39"/>
      <c r="E32" s="39"/>
      <c r="F32" s="40" t="s">
        <v>42</v>
      </c>
      <c r="G32" s="39"/>
      <c r="H32" s="39"/>
      <c r="I32" s="39"/>
      <c r="J32" s="39"/>
      <c r="K32" s="39"/>
      <c r="L32" s="188">
        <v>0.2</v>
      </c>
      <c r="M32" s="189"/>
      <c r="N32" s="189"/>
      <c r="O32" s="189"/>
      <c r="P32" s="39"/>
      <c r="Q32" s="39"/>
      <c r="R32" s="39"/>
      <c r="S32" s="39"/>
      <c r="T32" s="42" t="s">
        <v>41</v>
      </c>
      <c r="U32" s="39"/>
      <c r="V32" s="39"/>
      <c r="W32" s="190">
        <f>ROUND(BA87+SUM(CE91:CE95),2)</f>
        <v>0</v>
      </c>
      <c r="X32" s="189"/>
      <c r="Y32" s="189"/>
      <c r="Z32" s="189"/>
      <c r="AA32" s="189"/>
      <c r="AB32" s="189"/>
      <c r="AC32" s="189"/>
      <c r="AD32" s="189"/>
      <c r="AE32" s="189"/>
      <c r="AF32" s="39"/>
      <c r="AG32" s="39"/>
      <c r="AH32" s="39"/>
      <c r="AI32" s="39"/>
      <c r="AJ32" s="39"/>
      <c r="AK32" s="190">
        <f>ROUND(AW87+SUM(BZ91:BZ95),2)</f>
        <v>0</v>
      </c>
      <c r="AL32" s="189"/>
      <c r="AM32" s="189"/>
      <c r="AN32" s="189"/>
      <c r="AO32" s="189"/>
      <c r="AP32" s="39"/>
      <c r="AQ32" s="43"/>
      <c r="BE32" s="198"/>
    </row>
    <row r="33" spans="2:57" s="2" customFormat="1" ht="14.45" hidden="1" customHeight="1">
      <c r="B33" s="38"/>
      <c r="C33" s="39"/>
      <c r="D33" s="39"/>
      <c r="E33" s="39"/>
      <c r="F33" s="40" t="s">
        <v>43</v>
      </c>
      <c r="G33" s="39"/>
      <c r="H33" s="39"/>
      <c r="I33" s="39"/>
      <c r="J33" s="39"/>
      <c r="K33" s="39"/>
      <c r="L33" s="188">
        <v>0.2</v>
      </c>
      <c r="M33" s="189"/>
      <c r="N33" s="189"/>
      <c r="O33" s="189"/>
      <c r="P33" s="39"/>
      <c r="Q33" s="39"/>
      <c r="R33" s="39"/>
      <c r="S33" s="39"/>
      <c r="T33" s="42" t="s">
        <v>41</v>
      </c>
      <c r="U33" s="39"/>
      <c r="V33" s="39"/>
      <c r="W33" s="190">
        <f>ROUND(BB87+SUM(CF91:CF95),2)</f>
        <v>0</v>
      </c>
      <c r="X33" s="189"/>
      <c r="Y33" s="189"/>
      <c r="Z33" s="189"/>
      <c r="AA33" s="189"/>
      <c r="AB33" s="189"/>
      <c r="AC33" s="189"/>
      <c r="AD33" s="189"/>
      <c r="AE33" s="189"/>
      <c r="AF33" s="39"/>
      <c r="AG33" s="39"/>
      <c r="AH33" s="39"/>
      <c r="AI33" s="39"/>
      <c r="AJ33" s="39"/>
      <c r="AK33" s="190">
        <v>0</v>
      </c>
      <c r="AL33" s="189"/>
      <c r="AM33" s="189"/>
      <c r="AN33" s="189"/>
      <c r="AO33" s="189"/>
      <c r="AP33" s="39"/>
      <c r="AQ33" s="43"/>
      <c r="BE33" s="198"/>
    </row>
    <row r="34" spans="2:57" s="2" customFormat="1" ht="14.45" hidden="1" customHeight="1">
      <c r="B34" s="38"/>
      <c r="C34" s="39"/>
      <c r="D34" s="39"/>
      <c r="E34" s="39"/>
      <c r="F34" s="40" t="s">
        <v>44</v>
      </c>
      <c r="G34" s="39"/>
      <c r="H34" s="39"/>
      <c r="I34" s="39"/>
      <c r="J34" s="39"/>
      <c r="K34" s="39"/>
      <c r="L34" s="188">
        <v>0.2</v>
      </c>
      <c r="M34" s="189"/>
      <c r="N34" s="189"/>
      <c r="O34" s="189"/>
      <c r="P34" s="39"/>
      <c r="Q34" s="39"/>
      <c r="R34" s="39"/>
      <c r="S34" s="39"/>
      <c r="T34" s="42" t="s">
        <v>41</v>
      </c>
      <c r="U34" s="39"/>
      <c r="V34" s="39"/>
      <c r="W34" s="190">
        <f>ROUND(BC87+SUM(CG91:CG95),2)</f>
        <v>0</v>
      </c>
      <c r="X34" s="189"/>
      <c r="Y34" s="189"/>
      <c r="Z34" s="189"/>
      <c r="AA34" s="189"/>
      <c r="AB34" s="189"/>
      <c r="AC34" s="189"/>
      <c r="AD34" s="189"/>
      <c r="AE34" s="189"/>
      <c r="AF34" s="39"/>
      <c r="AG34" s="39"/>
      <c r="AH34" s="39"/>
      <c r="AI34" s="39"/>
      <c r="AJ34" s="39"/>
      <c r="AK34" s="190">
        <v>0</v>
      </c>
      <c r="AL34" s="189"/>
      <c r="AM34" s="189"/>
      <c r="AN34" s="189"/>
      <c r="AO34" s="189"/>
      <c r="AP34" s="39"/>
      <c r="AQ34" s="43"/>
      <c r="BE34" s="198"/>
    </row>
    <row r="35" spans="2:57" s="2" customFormat="1" ht="14.45" hidden="1" customHeight="1">
      <c r="B35" s="38"/>
      <c r="C35" s="39"/>
      <c r="D35" s="39"/>
      <c r="E35" s="39"/>
      <c r="F35" s="40" t="s">
        <v>45</v>
      </c>
      <c r="G35" s="39"/>
      <c r="H35" s="39"/>
      <c r="I35" s="39"/>
      <c r="J35" s="39"/>
      <c r="K35" s="39"/>
      <c r="L35" s="188">
        <v>0</v>
      </c>
      <c r="M35" s="189"/>
      <c r="N35" s="189"/>
      <c r="O35" s="189"/>
      <c r="P35" s="39"/>
      <c r="Q35" s="39"/>
      <c r="R35" s="39"/>
      <c r="S35" s="39"/>
      <c r="T35" s="42" t="s">
        <v>41</v>
      </c>
      <c r="U35" s="39"/>
      <c r="V35" s="39"/>
      <c r="W35" s="190">
        <f>ROUND(BD87+SUM(CH91:CH95),2)</f>
        <v>0</v>
      </c>
      <c r="X35" s="189"/>
      <c r="Y35" s="189"/>
      <c r="Z35" s="189"/>
      <c r="AA35" s="189"/>
      <c r="AB35" s="189"/>
      <c r="AC35" s="189"/>
      <c r="AD35" s="189"/>
      <c r="AE35" s="189"/>
      <c r="AF35" s="39"/>
      <c r="AG35" s="39"/>
      <c r="AH35" s="39"/>
      <c r="AI35" s="39"/>
      <c r="AJ35" s="39"/>
      <c r="AK35" s="190">
        <v>0</v>
      </c>
      <c r="AL35" s="189"/>
      <c r="AM35" s="189"/>
      <c r="AN35" s="189"/>
      <c r="AO35" s="189"/>
      <c r="AP35" s="39"/>
      <c r="AQ35" s="43"/>
    </row>
    <row r="36" spans="2:57" s="1" customFormat="1" ht="6.95" customHeight="1"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5"/>
    </row>
    <row r="37" spans="2:57" s="1" customFormat="1" ht="25.9" customHeight="1">
      <c r="B37" s="33"/>
      <c r="C37" s="44"/>
      <c r="D37" s="45" t="s">
        <v>46</v>
      </c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7" t="s">
        <v>47</v>
      </c>
      <c r="U37" s="46"/>
      <c r="V37" s="46"/>
      <c r="W37" s="46"/>
      <c r="X37" s="191" t="s">
        <v>48</v>
      </c>
      <c r="Y37" s="192"/>
      <c r="Z37" s="192"/>
      <c r="AA37" s="192"/>
      <c r="AB37" s="192"/>
      <c r="AC37" s="46"/>
      <c r="AD37" s="46"/>
      <c r="AE37" s="46"/>
      <c r="AF37" s="46"/>
      <c r="AG37" s="46"/>
      <c r="AH37" s="46"/>
      <c r="AI37" s="46"/>
      <c r="AJ37" s="46"/>
      <c r="AK37" s="193">
        <f>SUM(AK29:AK35)</f>
        <v>0</v>
      </c>
      <c r="AL37" s="192"/>
      <c r="AM37" s="192"/>
      <c r="AN37" s="192"/>
      <c r="AO37" s="194"/>
      <c r="AP37" s="44"/>
      <c r="AQ37" s="35"/>
    </row>
    <row r="38" spans="2:57" s="1" customFormat="1" ht="14.45" customHeight="1">
      <c r="B38" s="33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5"/>
    </row>
    <row r="39" spans="2:57">
      <c r="B39" s="20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1"/>
    </row>
    <row r="40" spans="2:57">
      <c r="B40" s="20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1"/>
    </row>
    <row r="41" spans="2:57">
      <c r="B41" s="20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1"/>
    </row>
    <row r="42" spans="2:57">
      <c r="B42" s="20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1"/>
    </row>
    <row r="43" spans="2:57">
      <c r="B43" s="20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1"/>
    </row>
    <row r="44" spans="2:57">
      <c r="B44" s="20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1"/>
    </row>
    <row r="45" spans="2:57">
      <c r="B45" s="20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1"/>
    </row>
    <row r="46" spans="2:57">
      <c r="B46" s="20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1"/>
    </row>
    <row r="47" spans="2:57">
      <c r="B47" s="20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1"/>
    </row>
    <row r="48" spans="2:57">
      <c r="B48" s="20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1"/>
    </row>
    <row r="49" spans="2:43" s="1" customFormat="1" ht="15">
      <c r="B49" s="33"/>
      <c r="C49" s="34"/>
      <c r="D49" s="48" t="s">
        <v>49</v>
      </c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50"/>
      <c r="AA49" s="34"/>
      <c r="AB49" s="34"/>
      <c r="AC49" s="48" t="s">
        <v>50</v>
      </c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50"/>
      <c r="AP49" s="34"/>
      <c r="AQ49" s="35"/>
    </row>
    <row r="50" spans="2:43">
      <c r="B50" s="20"/>
      <c r="C50" s="24"/>
      <c r="D50" s="51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52"/>
      <c r="AA50" s="24"/>
      <c r="AB50" s="24"/>
      <c r="AC50" s="51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52"/>
      <c r="AP50" s="24"/>
      <c r="AQ50" s="21"/>
    </row>
    <row r="51" spans="2:43">
      <c r="B51" s="20"/>
      <c r="C51" s="24"/>
      <c r="D51" s="51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52"/>
      <c r="AA51" s="24"/>
      <c r="AB51" s="24"/>
      <c r="AC51" s="51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52"/>
      <c r="AP51" s="24"/>
      <c r="AQ51" s="21"/>
    </row>
    <row r="52" spans="2:43">
      <c r="B52" s="20"/>
      <c r="C52" s="24"/>
      <c r="D52" s="51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52"/>
      <c r="AA52" s="24"/>
      <c r="AB52" s="24"/>
      <c r="AC52" s="51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52"/>
      <c r="AP52" s="24"/>
      <c r="AQ52" s="21"/>
    </row>
    <row r="53" spans="2:43">
      <c r="B53" s="20"/>
      <c r="C53" s="24"/>
      <c r="D53" s="51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52"/>
      <c r="AA53" s="24"/>
      <c r="AB53" s="24"/>
      <c r="AC53" s="51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52"/>
      <c r="AP53" s="24"/>
      <c r="AQ53" s="21"/>
    </row>
    <row r="54" spans="2:43">
      <c r="B54" s="20"/>
      <c r="C54" s="24"/>
      <c r="D54" s="51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52"/>
      <c r="AA54" s="24"/>
      <c r="AB54" s="24"/>
      <c r="AC54" s="51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52"/>
      <c r="AP54" s="24"/>
      <c r="AQ54" s="21"/>
    </row>
    <row r="55" spans="2:43">
      <c r="B55" s="20"/>
      <c r="C55" s="24"/>
      <c r="D55" s="51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52"/>
      <c r="AA55" s="24"/>
      <c r="AB55" s="24"/>
      <c r="AC55" s="51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52"/>
      <c r="AP55" s="24"/>
      <c r="AQ55" s="21"/>
    </row>
    <row r="56" spans="2:43">
      <c r="B56" s="20"/>
      <c r="C56" s="24"/>
      <c r="D56" s="51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52"/>
      <c r="AA56" s="24"/>
      <c r="AB56" s="24"/>
      <c r="AC56" s="51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52"/>
      <c r="AP56" s="24"/>
      <c r="AQ56" s="21"/>
    </row>
    <row r="57" spans="2:43">
      <c r="B57" s="20"/>
      <c r="C57" s="24"/>
      <c r="D57" s="51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52"/>
      <c r="AA57" s="24"/>
      <c r="AB57" s="24"/>
      <c r="AC57" s="51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52"/>
      <c r="AP57" s="24"/>
      <c r="AQ57" s="21"/>
    </row>
    <row r="58" spans="2:43" s="1" customFormat="1" ht="15">
      <c r="B58" s="33"/>
      <c r="C58" s="34"/>
      <c r="D58" s="53" t="s">
        <v>51</v>
      </c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5" t="s">
        <v>52</v>
      </c>
      <c r="S58" s="54"/>
      <c r="T58" s="54"/>
      <c r="U58" s="54"/>
      <c r="V58" s="54"/>
      <c r="W58" s="54"/>
      <c r="X58" s="54"/>
      <c r="Y58" s="54"/>
      <c r="Z58" s="56"/>
      <c r="AA58" s="34"/>
      <c r="AB58" s="34"/>
      <c r="AC58" s="53" t="s">
        <v>51</v>
      </c>
      <c r="AD58" s="54"/>
      <c r="AE58" s="54"/>
      <c r="AF58" s="54"/>
      <c r="AG58" s="54"/>
      <c r="AH58" s="54"/>
      <c r="AI58" s="54"/>
      <c r="AJ58" s="54"/>
      <c r="AK58" s="54"/>
      <c r="AL58" s="54"/>
      <c r="AM58" s="55" t="s">
        <v>52</v>
      </c>
      <c r="AN58" s="54"/>
      <c r="AO58" s="56"/>
      <c r="AP58" s="34"/>
      <c r="AQ58" s="35"/>
    </row>
    <row r="59" spans="2:43">
      <c r="B59" s="20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1"/>
    </row>
    <row r="60" spans="2:43" s="1" customFormat="1" ht="15">
      <c r="B60" s="33"/>
      <c r="C60" s="34"/>
      <c r="D60" s="48" t="s">
        <v>53</v>
      </c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50"/>
      <c r="AA60" s="34"/>
      <c r="AB60" s="34"/>
      <c r="AC60" s="48" t="s">
        <v>54</v>
      </c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50"/>
      <c r="AP60" s="34"/>
      <c r="AQ60" s="35"/>
    </row>
    <row r="61" spans="2:43">
      <c r="B61" s="20"/>
      <c r="C61" s="24"/>
      <c r="D61" s="51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52"/>
      <c r="AA61" s="24"/>
      <c r="AB61" s="24"/>
      <c r="AC61" s="51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52"/>
      <c r="AP61" s="24"/>
      <c r="AQ61" s="21"/>
    </row>
    <row r="62" spans="2:43">
      <c r="B62" s="20"/>
      <c r="C62" s="24"/>
      <c r="D62" s="51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52"/>
      <c r="AA62" s="24"/>
      <c r="AB62" s="24"/>
      <c r="AC62" s="51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52"/>
      <c r="AP62" s="24"/>
      <c r="AQ62" s="21"/>
    </row>
    <row r="63" spans="2:43">
      <c r="B63" s="20"/>
      <c r="C63" s="24"/>
      <c r="D63" s="51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52"/>
      <c r="AA63" s="24"/>
      <c r="AB63" s="24"/>
      <c r="AC63" s="51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52"/>
      <c r="AP63" s="24"/>
      <c r="AQ63" s="21"/>
    </row>
    <row r="64" spans="2:43">
      <c r="B64" s="20"/>
      <c r="C64" s="24"/>
      <c r="D64" s="51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52"/>
      <c r="AA64" s="24"/>
      <c r="AB64" s="24"/>
      <c r="AC64" s="51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52"/>
      <c r="AP64" s="24"/>
      <c r="AQ64" s="21"/>
    </row>
    <row r="65" spans="2:43">
      <c r="B65" s="20"/>
      <c r="C65" s="24"/>
      <c r="D65" s="51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52"/>
      <c r="AA65" s="24"/>
      <c r="AB65" s="24"/>
      <c r="AC65" s="51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52"/>
      <c r="AP65" s="24"/>
      <c r="AQ65" s="21"/>
    </row>
    <row r="66" spans="2:43">
      <c r="B66" s="20"/>
      <c r="C66" s="24"/>
      <c r="D66" s="51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52"/>
      <c r="AA66" s="24"/>
      <c r="AB66" s="24"/>
      <c r="AC66" s="51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52"/>
      <c r="AP66" s="24"/>
      <c r="AQ66" s="21"/>
    </row>
    <row r="67" spans="2:43">
      <c r="B67" s="20"/>
      <c r="C67" s="24"/>
      <c r="D67" s="51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52"/>
      <c r="AA67" s="24"/>
      <c r="AB67" s="24"/>
      <c r="AC67" s="51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52"/>
      <c r="AP67" s="24"/>
      <c r="AQ67" s="21"/>
    </row>
    <row r="68" spans="2:43">
      <c r="B68" s="20"/>
      <c r="C68" s="24"/>
      <c r="D68" s="51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52"/>
      <c r="AA68" s="24"/>
      <c r="AB68" s="24"/>
      <c r="AC68" s="51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52"/>
      <c r="AP68" s="24"/>
      <c r="AQ68" s="21"/>
    </row>
    <row r="69" spans="2:43" s="1" customFormat="1" ht="15">
      <c r="B69" s="33"/>
      <c r="C69" s="34"/>
      <c r="D69" s="53" t="s">
        <v>51</v>
      </c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5" t="s">
        <v>52</v>
      </c>
      <c r="S69" s="54"/>
      <c r="T69" s="54"/>
      <c r="U69" s="54"/>
      <c r="V69" s="54"/>
      <c r="W69" s="54"/>
      <c r="X69" s="54"/>
      <c r="Y69" s="54"/>
      <c r="Z69" s="56"/>
      <c r="AA69" s="34"/>
      <c r="AB69" s="34"/>
      <c r="AC69" s="53" t="s">
        <v>51</v>
      </c>
      <c r="AD69" s="54"/>
      <c r="AE69" s="54"/>
      <c r="AF69" s="54"/>
      <c r="AG69" s="54"/>
      <c r="AH69" s="54"/>
      <c r="AI69" s="54"/>
      <c r="AJ69" s="54"/>
      <c r="AK69" s="54"/>
      <c r="AL69" s="54"/>
      <c r="AM69" s="55" t="s">
        <v>52</v>
      </c>
      <c r="AN69" s="54"/>
      <c r="AO69" s="56"/>
      <c r="AP69" s="34"/>
      <c r="AQ69" s="35"/>
    </row>
    <row r="70" spans="2:43" s="1" customFormat="1" ht="6.95" customHeight="1">
      <c r="B70" s="33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5"/>
    </row>
    <row r="71" spans="2:43" s="1" customFormat="1" ht="6.95" customHeight="1">
      <c r="B71" s="57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9"/>
    </row>
    <row r="75" spans="2:43" s="1" customFormat="1" ht="6.95" customHeight="1">
      <c r="B75" s="60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2"/>
    </row>
    <row r="76" spans="2:43" s="1" customFormat="1" ht="36.950000000000003" customHeight="1">
      <c r="B76" s="33"/>
      <c r="C76" s="179" t="s">
        <v>55</v>
      </c>
      <c r="D76" s="180"/>
      <c r="E76" s="180"/>
      <c r="F76" s="180"/>
      <c r="G76" s="180"/>
      <c r="H76" s="180"/>
      <c r="I76" s="180"/>
      <c r="J76" s="180"/>
      <c r="K76" s="180"/>
      <c r="L76" s="180"/>
      <c r="M76" s="180"/>
      <c r="N76" s="180"/>
      <c r="O76" s="180"/>
      <c r="P76" s="180"/>
      <c r="Q76" s="180"/>
      <c r="R76" s="180"/>
      <c r="S76" s="180"/>
      <c r="T76" s="180"/>
      <c r="U76" s="180"/>
      <c r="V76" s="180"/>
      <c r="W76" s="180"/>
      <c r="X76" s="180"/>
      <c r="Y76" s="180"/>
      <c r="Z76" s="180"/>
      <c r="AA76" s="180"/>
      <c r="AB76" s="180"/>
      <c r="AC76" s="180"/>
      <c r="AD76" s="180"/>
      <c r="AE76" s="180"/>
      <c r="AF76" s="180"/>
      <c r="AG76" s="180"/>
      <c r="AH76" s="180"/>
      <c r="AI76" s="180"/>
      <c r="AJ76" s="180"/>
      <c r="AK76" s="180"/>
      <c r="AL76" s="180"/>
      <c r="AM76" s="180"/>
      <c r="AN76" s="180"/>
      <c r="AO76" s="180"/>
      <c r="AP76" s="180"/>
      <c r="AQ76" s="35"/>
    </row>
    <row r="77" spans="2:43" s="3" customFormat="1" ht="14.45" customHeight="1">
      <c r="B77" s="63"/>
      <c r="C77" s="28" t="s">
        <v>15</v>
      </c>
      <c r="D77" s="64"/>
      <c r="E77" s="64"/>
      <c r="F77" s="64"/>
      <c r="G77" s="64"/>
      <c r="H77" s="64"/>
      <c r="I77" s="64"/>
      <c r="J77" s="64"/>
      <c r="K77" s="64"/>
      <c r="L77" s="64" t="str">
        <f>K5</f>
        <v>201860</v>
      </c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5"/>
    </row>
    <row r="78" spans="2:43" s="4" customFormat="1" ht="36.950000000000003" customHeight="1">
      <c r="B78" s="66"/>
      <c r="C78" s="67" t="s">
        <v>18</v>
      </c>
      <c r="D78" s="68"/>
      <c r="E78" s="68"/>
      <c r="F78" s="68"/>
      <c r="G78" s="68"/>
      <c r="H78" s="68"/>
      <c r="I78" s="68"/>
      <c r="J78" s="68"/>
      <c r="K78" s="68"/>
      <c r="L78" s="181" t="str">
        <f>K6</f>
        <v>„Odstránenie nezákonne umiestneného komunálneho odpadu”</v>
      </c>
      <c r="M78" s="182"/>
      <c r="N78" s="182"/>
      <c r="O78" s="182"/>
      <c r="P78" s="182"/>
      <c r="Q78" s="182"/>
      <c r="R78" s="182"/>
      <c r="S78" s="182"/>
      <c r="T78" s="182"/>
      <c r="U78" s="182"/>
      <c r="V78" s="182"/>
      <c r="W78" s="182"/>
      <c r="X78" s="182"/>
      <c r="Y78" s="182"/>
      <c r="Z78" s="182"/>
      <c r="AA78" s="182"/>
      <c r="AB78" s="182"/>
      <c r="AC78" s="182"/>
      <c r="AD78" s="182"/>
      <c r="AE78" s="182"/>
      <c r="AF78" s="182"/>
      <c r="AG78" s="182"/>
      <c r="AH78" s="182"/>
      <c r="AI78" s="182"/>
      <c r="AJ78" s="182"/>
      <c r="AK78" s="182"/>
      <c r="AL78" s="182"/>
      <c r="AM78" s="182"/>
      <c r="AN78" s="182"/>
      <c r="AO78" s="182"/>
      <c r="AP78" s="68"/>
      <c r="AQ78" s="69"/>
    </row>
    <row r="79" spans="2:43" s="1" customFormat="1" ht="6.95" customHeight="1">
      <c r="B79" s="33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5"/>
    </row>
    <row r="80" spans="2:43" s="1" customFormat="1" ht="15">
      <c r="B80" s="33"/>
      <c r="C80" s="28" t="s">
        <v>22</v>
      </c>
      <c r="D80" s="34"/>
      <c r="E80" s="34"/>
      <c r="F80" s="34"/>
      <c r="G80" s="34"/>
      <c r="H80" s="34"/>
      <c r="I80" s="34"/>
      <c r="J80" s="34"/>
      <c r="K80" s="34"/>
      <c r="L80" s="70" t="str">
        <f>IF(K8="","",K8)</f>
        <v xml:space="preserve"> </v>
      </c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28" t="s">
        <v>24</v>
      </c>
      <c r="AJ80" s="34"/>
      <c r="AK80" s="34"/>
      <c r="AL80" s="34"/>
      <c r="AM80" s="71" t="str">
        <f>IF(AN8= "","",AN8)</f>
        <v>4. 6. 2018</v>
      </c>
      <c r="AN80" s="34"/>
      <c r="AO80" s="34"/>
      <c r="AP80" s="34"/>
      <c r="AQ80" s="35"/>
    </row>
    <row r="81" spans="1:89" s="1" customFormat="1" ht="6.95" customHeight="1">
      <c r="B81" s="33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5"/>
    </row>
    <row r="82" spans="1:89" s="1" customFormat="1" ht="15">
      <c r="B82" s="33"/>
      <c r="C82" s="28" t="s">
        <v>26</v>
      </c>
      <c r="D82" s="34"/>
      <c r="E82" s="34"/>
      <c r="F82" s="34"/>
      <c r="G82" s="34"/>
      <c r="H82" s="34"/>
      <c r="I82" s="34"/>
      <c r="J82" s="34"/>
      <c r="K82" s="34"/>
      <c r="L82" s="64" t="str">
        <f>IF(E11= "","",E11)</f>
        <v>Obec Slavošovce</v>
      </c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28" t="s">
        <v>32</v>
      </c>
      <c r="AJ82" s="34"/>
      <c r="AK82" s="34"/>
      <c r="AL82" s="34"/>
      <c r="AM82" s="183" t="str">
        <f>IF(E17="","",E17)</f>
        <v xml:space="preserve"> </v>
      </c>
      <c r="AN82" s="183"/>
      <c r="AO82" s="183"/>
      <c r="AP82" s="183"/>
      <c r="AQ82" s="35"/>
      <c r="AS82" s="184" t="s">
        <v>56</v>
      </c>
      <c r="AT82" s="185"/>
      <c r="AU82" s="49"/>
      <c r="AV82" s="49"/>
      <c r="AW82" s="49"/>
      <c r="AX82" s="49"/>
      <c r="AY82" s="49"/>
      <c r="AZ82" s="49"/>
      <c r="BA82" s="49"/>
      <c r="BB82" s="49"/>
      <c r="BC82" s="49"/>
      <c r="BD82" s="50"/>
    </row>
    <row r="83" spans="1:89" s="1" customFormat="1" ht="15">
      <c r="B83" s="33"/>
      <c r="C83" s="28" t="s">
        <v>30</v>
      </c>
      <c r="D83" s="34"/>
      <c r="E83" s="34"/>
      <c r="F83" s="34"/>
      <c r="G83" s="34"/>
      <c r="H83" s="34"/>
      <c r="I83" s="34"/>
      <c r="J83" s="34"/>
      <c r="K83" s="34"/>
      <c r="L83" s="64" t="str">
        <f>IF(E14= "Vyplň údaj","",E14)</f>
        <v/>
      </c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28" t="s">
        <v>34</v>
      </c>
      <c r="AJ83" s="34"/>
      <c r="AK83" s="34"/>
      <c r="AL83" s="34"/>
      <c r="AM83" s="183" t="str">
        <f>IF(E20="","",E20)</f>
        <v xml:space="preserve"> </v>
      </c>
      <c r="AN83" s="183"/>
      <c r="AO83" s="183"/>
      <c r="AP83" s="183"/>
      <c r="AQ83" s="35"/>
      <c r="AS83" s="186"/>
      <c r="AT83" s="187"/>
      <c r="AU83" s="34"/>
      <c r="AV83" s="34"/>
      <c r="AW83" s="34"/>
      <c r="AX83" s="34"/>
      <c r="AY83" s="34"/>
      <c r="AZ83" s="34"/>
      <c r="BA83" s="34"/>
      <c r="BB83" s="34"/>
      <c r="BC83" s="34"/>
      <c r="BD83" s="72"/>
    </row>
    <row r="84" spans="1:89" s="1" customFormat="1" ht="10.9" customHeight="1">
      <c r="B84" s="33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5"/>
      <c r="AS84" s="186"/>
      <c r="AT84" s="187"/>
      <c r="AU84" s="34"/>
      <c r="AV84" s="34"/>
      <c r="AW84" s="34"/>
      <c r="AX84" s="34"/>
      <c r="AY84" s="34"/>
      <c r="AZ84" s="34"/>
      <c r="BA84" s="34"/>
      <c r="BB84" s="34"/>
      <c r="BC84" s="34"/>
      <c r="BD84" s="72"/>
    </row>
    <row r="85" spans="1:89" s="1" customFormat="1" ht="29.25" customHeight="1">
      <c r="B85" s="33"/>
      <c r="C85" s="171" t="s">
        <v>57</v>
      </c>
      <c r="D85" s="172"/>
      <c r="E85" s="172"/>
      <c r="F85" s="172"/>
      <c r="G85" s="172"/>
      <c r="H85" s="73"/>
      <c r="I85" s="173" t="s">
        <v>58</v>
      </c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3" t="s">
        <v>59</v>
      </c>
      <c r="AH85" s="172"/>
      <c r="AI85" s="172"/>
      <c r="AJ85" s="172"/>
      <c r="AK85" s="172"/>
      <c r="AL85" s="172"/>
      <c r="AM85" s="172"/>
      <c r="AN85" s="173" t="s">
        <v>60</v>
      </c>
      <c r="AO85" s="172"/>
      <c r="AP85" s="174"/>
      <c r="AQ85" s="35"/>
      <c r="AS85" s="74" t="s">
        <v>61</v>
      </c>
      <c r="AT85" s="75" t="s">
        <v>62</v>
      </c>
      <c r="AU85" s="75" t="s">
        <v>63</v>
      </c>
      <c r="AV85" s="75" t="s">
        <v>64</v>
      </c>
      <c r="AW85" s="75" t="s">
        <v>65</v>
      </c>
      <c r="AX85" s="75" t="s">
        <v>66</v>
      </c>
      <c r="AY85" s="75" t="s">
        <v>67</v>
      </c>
      <c r="AZ85" s="75" t="s">
        <v>68</v>
      </c>
      <c r="BA85" s="75" t="s">
        <v>69</v>
      </c>
      <c r="BB85" s="75" t="s">
        <v>70</v>
      </c>
      <c r="BC85" s="75" t="s">
        <v>71</v>
      </c>
      <c r="BD85" s="76" t="s">
        <v>72</v>
      </c>
    </row>
    <row r="86" spans="1:89" s="1" customFormat="1" ht="10.9" customHeight="1">
      <c r="B86" s="33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5"/>
      <c r="AS86" s="77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50"/>
    </row>
    <row r="87" spans="1:89" s="4" customFormat="1" ht="32.450000000000003" customHeight="1">
      <c r="B87" s="66"/>
      <c r="C87" s="78" t="s">
        <v>73</v>
      </c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9"/>
      <c r="AE87" s="79"/>
      <c r="AF87" s="79"/>
      <c r="AG87" s="178">
        <f>ROUND(AG88,2)</f>
        <v>0</v>
      </c>
      <c r="AH87" s="178"/>
      <c r="AI87" s="178"/>
      <c r="AJ87" s="178"/>
      <c r="AK87" s="178"/>
      <c r="AL87" s="178"/>
      <c r="AM87" s="178"/>
      <c r="AN87" s="163">
        <f>SUM(AG87,AT87)</f>
        <v>0</v>
      </c>
      <c r="AO87" s="163"/>
      <c r="AP87" s="163"/>
      <c r="AQ87" s="69"/>
      <c r="AS87" s="80">
        <f>ROUND(AS88,2)</f>
        <v>0</v>
      </c>
      <c r="AT87" s="81">
        <f>ROUND(SUM(AV87:AW87),2)</f>
        <v>0</v>
      </c>
      <c r="AU87" s="82">
        <f>ROUND(AU88,5)</f>
        <v>0</v>
      </c>
      <c r="AV87" s="81">
        <f>ROUND(AZ87*L31,2)</f>
        <v>0</v>
      </c>
      <c r="AW87" s="81">
        <f>ROUND(BA87*L32,2)</f>
        <v>0</v>
      </c>
      <c r="AX87" s="81">
        <f>ROUND(BB87*L31,2)</f>
        <v>0</v>
      </c>
      <c r="AY87" s="81">
        <f>ROUND(BC87*L32,2)</f>
        <v>0</v>
      </c>
      <c r="AZ87" s="81">
        <f>ROUND(AZ88,2)</f>
        <v>0</v>
      </c>
      <c r="BA87" s="81">
        <f>ROUND(BA88,2)</f>
        <v>0</v>
      </c>
      <c r="BB87" s="81">
        <f>ROUND(BB88,2)</f>
        <v>0</v>
      </c>
      <c r="BC87" s="81">
        <f>ROUND(BC88,2)</f>
        <v>0</v>
      </c>
      <c r="BD87" s="83">
        <f>ROUND(BD88,2)</f>
        <v>0</v>
      </c>
      <c r="BS87" s="84" t="s">
        <v>74</v>
      </c>
      <c r="BT87" s="84" t="s">
        <v>75</v>
      </c>
      <c r="BV87" s="84" t="s">
        <v>76</v>
      </c>
      <c r="BW87" s="84" t="s">
        <v>77</v>
      </c>
      <c r="BX87" s="84" t="s">
        <v>78</v>
      </c>
    </row>
    <row r="88" spans="1:89" s="5" customFormat="1" ht="22.5" customHeight="1">
      <c r="A88" s="85" t="s">
        <v>79</v>
      </c>
      <c r="B88" s="86"/>
      <c r="C88" s="87"/>
      <c r="D88" s="177" t="s">
        <v>16</v>
      </c>
      <c r="E88" s="177"/>
      <c r="F88" s="177"/>
      <c r="G88" s="177"/>
      <c r="H88" s="177"/>
      <c r="I88" s="88"/>
      <c r="J88" s="177" t="s">
        <v>19</v>
      </c>
      <c r="K88" s="177"/>
      <c r="L88" s="177"/>
      <c r="M88" s="177"/>
      <c r="N88" s="177"/>
      <c r="O88" s="177"/>
      <c r="P88" s="177"/>
      <c r="Q88" s="177"/>
      <c r="R88" s="177"/>
      <c r="S88" s="177"/>
      <c r="T88" s="177"/>
      <c r="U88" s="177"/>
      <c r="V88" s="177"/>
      <c r="W88" s="177"/>
      <c r="X88" s="177"/>
      <c r="Y88" s="177"/>
      <c r="Z88" s="177"/>
      <c r="AA88" s="177"/>
      <c r="AB88" s="177"/>
      <c r="AC88" s="177"/>
      <c r="AD88" s="177"/>
      <c r="AE88" s="177"/>
      <c r="AF88" s="177"/>
      <c r="AG88" s="175">
        <f>'201860 - Sanácia skladky ...'!M29</f>
        <v>0</v>
      </c>
      <c r="AH88" s="176"/>
      <c r="AI88" s="176"/>
      <c r="AJ88" s="176"/>
      <c r="AK88" s="176"/>
      <c r="AL88" s="176"/>
      <c r="AM88" s="176"/>
      <c r="AN88" s="175">
        <f>SUM(AG88,AT88)</f>
        <v>0</v>
      </c>
      <c r="AO88" s="176"/>
      <c r="AP88" s="176"/>
      <c r="AQ88" s="89"/>
      <c r="AS88" s="90">
        <f>'201860 - Sanácia skladky ...'!M27</f>
        <v>0</v>
      </c>
      <c r="AT88" s="91">
        <f>ROUND(SUM(AV88:AW88),2)</f>
        <v>0</v>
      </c>
      <c r="AU88" s="92">
        <f>'201860 - Sanácia skladky ...'!W115</f>
        <v>0</v>
      </c>
      <c r="AV88" s="91">
        <f>'201860 - Sanácia skladky ...'!M31</f>
        <v>0</v>
      </c>
      <c r="AW88" s="91">
        <f>'201860 - Sanácia skladky ...'!M32</f>
        <v>0</v>
      </c>
      <c r="AX88" s="91">
        <f>'201860 - Sanácia skladky ...'!M33</f>
        <v>0</v>
      </c>
      <c r="AY88" s="91">
        <f>'201860 - Sanácia skladky ...'!M34</f>
        <v>0</v>
      </c>
      <c r="AZ88" s="91">
        <f>'201860 - Sanácia skladky ...'!H31</f>
        <v>0</v>
      </c>
      <c r="BA88" s="91">
        <f>'201860 - Sanácia skladky ...'!H32</f>
        <v>0</v>
      </c>
      <c r="BB88" s="91">
        <f>'201860 - Sanácia skladky ...'!H33</f>
        <v>0</v>
      </c>
      <c r="BC88" s="91">
        <f>'201860 - Sanácia skladky ...'!H34</f>
        <v>0</v>
      </c>
      <c r="BD88" s="93">
        <f>'201860 - Sanácia skladky ...'!H35</f>
        <v>0</v>
      </c>
      <c r="BT88" s="94" t="s">
        <v>80</v>
      </c>
      <c r="BU88" s="94" t="s">
        <v>81</v>
      </c>
      <c r="BV88" s="94" t="s">
        <v>76</v>
      </c>
      <c r="BW88" s="94" t="s">
        <v>77</v>
      </c>
      <c r="BX88" s="94" t="s">
        <v>78</v>
      </c>
    </row>
    <row r="89" spans="1:89">
      <c r="B89" s="20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1"/>
    </row>
    <row r="90" spans="1:89" s="1" customFormat="1" ht="30" customHeight="1">
      <c r="B90" s="33"/>
      <c r="C90" s="78" t="s">
        <v>82</v>
      </c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163">
        <f>ROUND(SUM(AG91:AG94),2)</f>
        <v>0</v>
      </c>
      <c r="AH90" s="163"/>
      <c r="AI90" s="163"/>
      <c r="AJ90" s="163"/>
      <c r="AK90" s="163"/>
      <c r="AL90" s="163"/>
      <c r="AM90" s="163"/>
      <c r="AN90" s="163">
        <f>ROUND(SUM(AN91:AN94),2)</f>
        <v>0</v>
      </c>
      <c r="AO90" s="163"/>
      <c r="AP90" s="163"/>
      <c r="AQ90" s="35"/>
      <c r="AS90" s="74" t="s">
        <v>83</v>
      </c>
      <c r="AT90" s="75" t="s">
        <v>84</v>
      </c>
      <c r="AU90" s="75" t="s">
        <v>39</v>
      </c>
      <c r="AV90" s="76" t="s">
        <v>62</v>
      </c>
    </row>
    <row r="91" spans="1:89" s="1" customFormat="1" ht="19.899999999999999" customHeight="1">
      <c r="B91" s="33"/>
      <c r="C91" s="34"/>
      <c r="D91" s="95" t="s">
        <v>85</v>
      </c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169">
        <f>ROUND(AG87*AS91,2)</f>
        <v>0</v>
      </c>
      <c r="AH91" s="170"/>
      <c r="AI91" s="170"/>
      <c r="AJ91" s="170"/>
      <c r="AK91" s="170"/>
      <c r="AL91" s="170"/>
      <c r="AM91" s="170"/>
      <c r="AN91" s="170">
        <f>ROUND(AG91+AV91,2)</f>
        <v>0</v>
      </c>
      <c r="AO91" s="170"/>
      <c r="AP91" s="170"/>
      <c r="AQ91" s="35"/>
      <c r="AS91" s="96">
        <v>0</v>
      </c>
      <c r="AT91" s="97" t="s">
        <v>86</v>
      </c>
      <c r="AU91" s="97" t="s">
        <v>40</v>
      </c>
      <c r="AV91" s="98">
        <f>ROUND(IF(AU91="základná",AG91*L31,IF(AU91="znížená",AG91*L32,0)),2)</f>
        <v>0</v>
      </c>
      <c r="BV91" s="16" t="s">
        <v>87</v>
      </c>
      <c r="BY91" s="99">
        <f>IF(AU91="základná",AV91,0)</f>
        <v>0</v>
      </c>
      <c r="BZ91" s="99">
        <f>IF(AU91="znížená",AV91,0)</f>
        <v>0</v>
      </c>
      <c r="CA91" s="99">
        <v>0</v>
      </c>
      <c r="CB91" s="99">
        <v>0</v>
      </c>
      <c r="CC91" s="99">
        <v>0</v>
      </c>
      <c r="CD91" s="99">
        <f>IF(AU91="základná",AG91,0)</f>
        <v>0</v>
      </c>
      <c r="CE91" s="99">
        <f>IF(AU91="znížená",AG91,0)</f>
        <v>0</v>
      </c>
      <c r="CF91" s="99">
        <f>IF(AU91="zákl. prenesená",AG91,0)</f>
        <v>0</v>
      </c>
      <c r="CG91" s="99">
        <f>IF(AU91="zníž. prenesená",AG91,0)</f>
        <v>0</v>
      </c>
      <c r="CH91" s="99">
        <f>IF(AU91="nulová",AG91,0)</f>
        <v>0</v>
      </c>
      <c r="CI91" s="16">
        <f>IF(AU91="základná",1,IF(AU91="znížená",2,IF(AU91="zákl. prenesená",4,IF(AU91="zníž. prenesená",5,3))))</f>
        <v>1</v>
      </c>
      <c r="CJ91" s="16">
        <f>IF(AT91="stavebná časť",1,IF(8891="investičná časť",2,3))</f>
        <v>1</v>
      </c>
      <c r="CK91" s="16" t="str">
        <f>IF(D91="Vyplň vlastné","","x")</f>
        <v>x</v>
      </c>
    </row>
    <row r="92" spans="1:89" s="1" customFormat="1" ht="19.899999999999999" customHeight="1">
      <c r="B92" s="33"/>
      <c r="C92" s="34"/>
      <c r="D92" s="167" t="s">
        <v>88</v>
      </c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68"/>
      <c r="R92" s="168"/>
      <c r="S92" s="168"/>
      <c r="T92" s="168"/>
      <c r="U92" s="168"/>
      <c r="V92" s="168"/>
      <c r="W92" s="168"/>
      <c r="X92" s="168"/>
      <c r="Y92" s="168"/>
      <c r="Z92" s="168"/>
      <c r="AA92" s="168"/>
      <c r="AB92" s="168"/>
      <c r="AC92" s="34"/>
      <c r="AD92" s="34"/>
      <c r="AE92" s="34"/>
      <c r="AF92" s="34"/>
      <c r="AG92" s="169">
        <f>AG87*AS92</f>
        <v>0</v>
      </c>
      <c r="AH92" s="170"/>
      <c r="AI92" s="170"/>
      <c r="AJ92" s="170"/>
      <c r="AK92" s="170"/>
      <c r="AL92" s="170"/>
      <c r="AM92" s="170"/>
      <c r="AN92" s="170">
        <f>AG92+AV92</f>
        <v>0</v>
      </c>
      <c r="AO92" s="170"/>
      <c r="AP92" s="170"/>
      <c r="AQ92" s="35"/>
      <c r="AS92" s="100">
        <v>0</v>
      </c>
      <c r="AT92" s="101" t="s">
        <v>86</v>
      </c>
      <c r="AU92" s="101" t="s">
        <v>40</v>
      </c>
      <c r="AV92" s="102">
        <f>ROUND(IF(AU92="nulová",0,IF(OR(AU92="základná",AU92="zákl. prenesená"),AG92*L31,AG92*L32)),2)</f>
        <v>0</v>
      </c>
      <c r="BV92" s="16" t="s">
        <v>89</v>
      </c>
      <c r="BY92" s="99">
        <f>IF(AU92="základná",AV92,0)</f>
        <v>0</v>
      </c>
      <c r="BZ92" s="99">
        <f>IF(AU92="znížená",AV92,0)</f>
        <v>0</v>
      </c>
      <c r="CA92" s="99">
        <f>IF(AU92="zákl. prenesená",AV92,0)</f>
        <v>0</v>
      </c>
      <c r="CB92" s="99">
        <f>IF(AU92="zníž. prenesená",AV92,0)</f>
        <v>0</v>
      </c>
      <c r="CC92" s="99">
        <f>IF(AU92="nulová",AV92,0)</f>
        <v>0</v>
      </c>
      <c r="CD92" s="99">
        <f>IF(AU92="základná",AG92,0)</f>
        <v>0</v>
      </c>
      <c r="CE92" s="99">
        <f>IF(AU92="znížená",AG92,0)</f>
        <v>0</v>
      </c>
      <c r="CF92" s="99">
        <f>IF(AU92="zákl. prenesená",AG92,0)</f>
        <v>0</v>
      </c>
      <c r="CG92" s="99">
        <f>IF(AU92="zníž. prenesená",AG92,0)</f>
        <v>0</v>
      </c>
      <c r="CH92" s="99">
        <f>IF(AU92="nulová",AG92,0)</f>
        <v>0</v>
      </c>
      <c r="CI92" s="16">
        <f>IF(AU92="základná",1,IF(AU92="znížená",2,IF(AU92="zákl. prenesená",4,IF(AU92="zníž. prenesená",5,3))))</f>
        <v>1</v>
      </c>
      <c r="CJ92" s="16">
        <f>IF(AT92="stavebná časť",1,IF(8892="investičná časť",2,3))</f>
        <v>1</v>
      </c>
      <c r="CK92" s="16" t="str">
        <f>IF(D92="Vyplň vlastné","","x")</f>
        <v/>
      </c>
    </row>
    <row r="93" spans="1:89" s="1" customFormat="1" ht="19.899999999999999" customHeight="1">
      <c r="B93" s="33"/>
      <c r="C93" s="34"/>
      <c r="D93" s="167" t="s">
        <v>88</v>
      </c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68"/>
      <c r="R93" s="168"/>
      <c r="S93" s="168"/>
      <c r="T93" s="168"/>
      <c r="U93" s="168"/>
      <c r="V93" s="168"/>
      <c r="W93" s="168"/>
      <c r="X93" s="168"/>
      <c r="Y93" s="168"/>
      <c r="Z93" s="168"/>
      <c r="AA93" s="168"/>
      <c r="AB93" s="168"/>
      <c r="AC93" s="34"/>
      <c r="AD93" s="34"/>
      <c r="AE93" s="34"/>
      <c r="AF93" s="34"/>
      <c r="AG93" s="169">
        <f>AG87*AS93</f>
        <v>0</v>
      </c>
      <c r="AH93" s="170"/>
      <c r="AI93" s="170"/>
      <c r="AJ93" s="170"/>
      <c r="AK93" s="170"/>
      <c r="AL93" s="170"/>
      <c r="AM93" s="170"/>
      <c r="AN93" s="170">
        <f>AG93+AV93</f>
        <v>0</v>
      </c>
      <c r="AO93" s="170"/>
      <c r="AP93" s="170"/>
      <c r="AQ93" s="35"/>
      <c r="AS93" s="100">
        <v>0</v>
      </c>
      <c r="AT93" s="101" t="s">
        <v>86</v>
      </c>
      <c r="AU93" s="101" t="s">
        <v>40</v>
      </c>
      <c r="AV93" s="102">
        <f>ROUND(IF(AU93="nulová",0,IF(OR(AU93="základná",AU93="zákl. prenesená"),AG93*L31,AG93*L32)),2)</f>
        <v>0</v>
      </c>
      <c r="BV93" s="16" t="s">
        <v>89</v>
      </c>
      <c r="BY93" s="99">
        <f>IF(AU93="základná",AV93,0)</f>
        <v>0</v>
      </c>
      <c r="BZ93" s="99">
        <f>IF(AU93="znížená",AV93,0)</f>
        <v>0</v>
      </c>
      <c r="CA93" s="99">
        <f>IF(AU93="zákl. prenesená",AV93,0)</f>
        <v>0</v>
      </c>
      <c r="CB93" s="99">
        <f>IF(AU93="zníž. prenesená",AV93,0)</f>
        <v>0</v>
      </c>
      <c r="CC93" s="99">
        <f>IF(AU93="nulová",AV93,0)</f>
        <v>0</v>
      </c>
      <c r="CD93" s="99">
        <f>IF(AU93="základná",AG93,0)</f>
        <v>0</v>
      </c>
      <c r="CE93" s="99">
        <f>IF(AU93="znížená",AG93,0)</f>
        <v>0</v>
      </c>
      <c r="CF93" s="99">
        <f>IF(AU93="zákl. prenesená",AG93,0)</f>
        <v>0</v>
      </c>
      <c r="CG93" s="99">
        <f>IF(AU93="zníž. prenesená",AG93,0)</f>
        <v>0</v>
      </c>
      <c r="CH93" s="99">
        <f>IF(AU93="nulová",AG93,0)</f>
        <v>0</v>
      </c>
      <c r="CI93" s="16">
        <f>IF(AU93="základná",1,IF(AU93="znížená",2,IF(AU93="zákl. prenesená",4,IF(AU93="zníž. prenesená",5,3))))</f>
        <v>1</v>
      </c>
      <c r="CJ93" s="16">
        <f>IF(AT93="stavebná časť",1,IF(8893="investičná časť",2,3))</f>
        <v>1</v>
      </c>
      <c r="CK93" s="16" t="str">
        <f>IF(D93="Vyplň vlastné","","x")</f>
        <v/>
      </c>
    </row>
    <row r="94" spans="1:89" s="1" customFormat="1" ht="19.899999999999999" customHeight="1">
      <c r="B94" s="33"/>
      <c r="C94" s="34"/>
      <c r="D94" s="167" t="s">
        <v>88</v>
      </c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68"/>
      <c r="R94" s="168"/>
      <c r="S94" s="168"/>
      <c r="T94" s="168"/>
      <c r="U94" s="168"/>
      <c r="V94" s="168"/>
      <c r="W94" s="168"/>
      <c r="X94" s="168"/>
      <c r="Y94" s="168"/>
      <c r="Z94" s="168"/>
      <c r="AA94" s="168"/>
      <c r="AB94" s="168"/>
      <c r="AC94" s="34"/>
      <c r="AD94" s="34"/>
      <c r="AE94" s="34"/>
      <c r="AF94" s="34"/>
      <c r="AG94" s="169">
        <f>AG87*AS94</f>
        <v>0</v>
      </c>
      <c r="AH94" s="170"/>
      <c r="AI94" s="170"/>
      <c r="AJ94" s="170"/>
      <c r="AK94" s="170"/>
      <c r="AL94" s="170"/>
      <c r="AM94" s="170"/>
      <c r="AN94" s="170">
        <f>AG94+AV94</f>
        <v>0</v>
      </c>
      <c r="AO94" s="170"/>
      <c r="AP94" s="170"/>
      <c r="AQ94" s="35"/>
      <c r="AS94" s="103">
        <v>0</v>
      </c>
      <c r="AT94" s="104" t="s">
        <v>86</v>
      </c>
      <c r="AU94" s="104" t="s">
        <v>40</v>
      </c>
      <c r="AV94" s="105">
        <f>ROUND(IF(AU94="nulová",0,IF(OR(AU94="základná",AU94="zákl. prenesená"),AG94*L31,AG94*L32)),2)</f>
        <v>0</v>
      </c>
      <c r="BV94" s="16" t="s">
        <v>89</v>
      </c>
      <c r="BY94" s="99">
        <f>IF(AU94="základná",AV94,0)</f>
        <v>0</v>
      </c>
      <c r="BZ94" s="99">
        <f>IF(AU94="znížená",AV94,0)</f>
        <v>0</v>
      </c>
      <c r="CA94" s="99">
        <f>IF(AU94="zákl. prenesená",AV94,0)</f>
        <v>0</v>
      </c>
      <c r="CB94" s="99">
        <f>IF(AU94="zníž. prenesená",AV94,0)</f>
        <v>0</v>
      </c>
      <c r="CC94" s="99">
        <f>IF(AU94="nulová",AV94,0)</f>
        <v>0</v>
      </c>
      <c r="CD94" s="99">
        <f>IF(AU94="základná",AG94,0)</f>
        <v>0</v>
      </c>
      <c r="CE94" s="99">
        <f>IF(AU94="znížená",AG94,0)</f>
        <v>0</v>
      </c>
      <c r="CF94" s="99">
        <f>IF(AU94="zákl. prenesená",AG94,0)</f>
        <v>0</v>
      </c>
      <c r="CG94" s="99">
        <f>IF(AU94="zníž. prenesená",AG94,0)</f>
        <v>0</v>
      </c>
      <c r="CH94" s="99">
        <f>IF(AU94="nulová",AG94,0)</f>
        <v>0</v>
      </c>
      <c r="CI94" s="16">
        <f>IF(AU94="základná",1,IF(AU94="znížená",2,IF(AU94="zákl. prenesená",4,IF(AU94="zníž. prenesená",5,3))))</f>
        <v>1</v>
      </c>
      <c r="CJ94" s="16">
        <f>IF(AT94="stavebná časť",1,IF(8894="investičná časť",2,3))</f>
        <v>1</v>
      </c>
      <c r="CK94" s="16" t="str">
        <f>IF(D94="Vyplň vlastné","","x")</f>
        <v/>
      </c>
    </row>
    <row r="95" spans="1:89" s="1" customFormat="1" ht="10.9" customHeight="1">
      <c r="B95" s="33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5"/>
    </row>
    <row r="96" spans="1:89" s="1" customFormat="1" ht="30" customHeight="1">
      <c r="B96" s="33"/>
      <c r="C96" s="106" t="s">
        <v>90</v>
      </c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64">
        <f>ROUND(AG87+AG90,2)</f>
        <v>0</v>
      </c>
      <c r="AH96" s="164"/>
      <c r="AI96" s="164"/>
      <c r="AJ96" s="164"/>
      <c r="AK96" s="164"/>
      <c r="AL96" s="164"/>
      <c r="AM96" s="164"/>
      <c r="AN96" s="164">
        <f>AN87+AN90</f>
        <v>0</v>
      </c>
      <c r="AO96" s="164"/>
      <c r="AP96" s="164"/>
      <c r="AQ96" s="35"/>
    </row>
    <row r="97" spans="2:43" s="1" customFormat="1" ht="6.95" customHeight="1">
      <c r="B97" s="57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9"/>
    </row>
  </sheetData>
  <mergeCells count="58">
    <mergeCell ref="C2:AP2"/>
    <mergeCell ref="C4:AP4"/>
    <mergeCell ref="BE5:BE34"/>
    <mergeCell ref="K5:AO5"/>
    <mergeCell ref="K6:AO6"/>
    <mergeCell ref="E14:AJ14"/>
    <mergeCell ref="E23:AN23"/>
    <mergeCell ref="AK26:AO26"/>
    <mergeCell ref="AK27:AO27"/>
    <mergeCell ref="AK29:AO29"/>
    <mergeCell ref="L31:O31"/>
    <mergeCell ref="W31:AE31"/>
    <mergeCell ref="AK31:AO31"/>
    <mergeCell ref="L32:O32"/>
    <mergeCell ref="W32:AE32"/>
    <mergeCell ref="AK32:AO32"/>
    <mergeCell ref="AK37:AO37"/>
    <mergeCell ref="L33:O33"/>
    <mergeCell ref="W33:AE33"/>
    <mergeCell ref="AK33:AO33"/>
    <mergeCell ref="L34:O34"/>
    <mergeCell ref="W34:AE34"/>
    <mergeCell ref="AK34:AO34"/>
    <mergeCell ref="D92:AB92"/>
    <mergeCell ref="AG92:AM92"/>
    <mergeCell ref="AN92:AP92"/>
    <mergeCell ref="C85:G85"/>
    <mergeCell ref="I85:AF85"/>
    <mergeCell ref="AG85:AM85"/>
    <mergeCell ref="AN85:AP85"/>
    <mergeCell ref="AN88:AP88"/>
    <mergeCell ref="AG88:AM88"/>
    <mergeCell ref="D88:H88"/>
    <mergeCell ref="J88:AF88"/>
    <mergeCell ref="AG87:AM87"/>
    <mergeCell ref="AN87:AP87"/>
    <mergeCell ref="D93:AB93"/>
    <mergeCell ref="AG93:AM93"/>
    <mergeCell ref="AN93:AP93"/>
    <mergeCell ref="D94:AB94"/>
    <mergeCell ref="AG94:AM94"/>
    <mergeCell ref="AN94:AP94"/>
    <mergeCell ref="AG90:AM90"/>
    <mergeCell ref="AN90:AP90"/>
    <mergeCell ref="AG96:AM96"/>
    <mergeCell ref="AN96:AP96"/>
    <mergeCell ref="AR2:BE2"/>
    <mergeCell ref="AG91:AM91"/>
    <mergeCell ref="AN91:AP91"/>
    <mergeCell ref="C76:AP76"/>
    <mergeCell ref="L78:AO78"/>
    <mergeCell ref="AM82:AP82"/>
    <mergeCell ref="AS82:AT84"/>
    <mergeCell ref="AM83:AP83"/>
    <mergeCell ref="L35:O35"/>
    <mergeCell ref="W35:AE35"/>
    <mergeCell ref="AK35:AO35"/>
    <mergeCell ref="X37:AB37"/>
  </mergeCells>
  <dataValidations count="2">
    <dataValidation type="list" allowBlank="1" showInputMessage="1" showErrorMessage="1" error="Povolené sú hodnoty základná, znížená, nulová." sqref="AU91:AU95">
      <formula1>"základná, znížená, nulová"</formula1>
    </dataValidation>
    <dataValidation type="list" allowBlank="1" showInputMessage="1" showErrorMessage="1" error="Povolené sú hodnoty stavebná časť, technologická časť, investičná časť." sqref="AT91:AT95">
      <formula1>"stavebná časť, technologická časť, investičná časť"</formula1>
    </dataValidation>
  </dataValidations>
  <hyperlinks>
    <hyperlink ref="K1:S1" location="C2" display="1) Súhrnný list stavby"/>
    <hyperlink ref="W1:AF1" location="C87" display="2) Rekapitulácia objektov"/>
    <hyperlink ref="A88" location="'201860 - Sanácia skladky ...'!C2" display="/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29"/>
  <sheetViews>
    <sheetView showGridLines="0" tabSelected="1" workbookViewId="0">
      <pane ySplit="1" topLeftCell="A14" activePane="bottomLeft" state="frozen"/>
      <selection pane="bottomLeft" activeCell="G7" sqref="G7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08"/>
      <c r="B1" s="10"/>
      <c r="C1" s="10"/>
      <c r="D1" s="11" t="s">
        <v>1</v>
      </c>
      <c r="E1" s="10"/>
      <c r="F1" s="12" t="s">
        <v>91</v>
      </c>
      <c r="G1" s="12"/>
      <c r="H1" s="208" t="s">
        <v>92</v>
      </c>
      <c r="I1" s="208"/>
      <c r="J1" s="208"/>
      <c r="K1" s="208"/>
      <c r="L1" s="12" t="s">
        <v>93</v>
      </c>
      <c r="M1" s="10"/>
      <c r="N1" s="10"/>
      <c r="O1" s="11" t="s">
        <v>94</v>
      </c>
      <c r="P1" s="10"/>
      <c r="Q1" s="10"/>
      <c r="R1" s="10"/>
      <c r="S1" s="12" t="s">
        <v>95</v>
      </c>
      <c r="T1" s="12"/>
      <c r="U1" s="108"/>
      <c r="V1" s="108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</row>
    <row r="2" spans="1:66" ht="36.950000000000003" customHeight="1">
      <c r="C2" s="195" t="s">
        <v>7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S2" s="165" t="s">
        <v>8</v>
      </c>
      <c r="T2" s="166"/>
      <c r="U2" s="166"/>
      <c r="V2" s="166"/>
      <c r="W2" s="166"/>
      <c r="X2" s="166"/>
      <c r="Y2" s="166"/>
      <c r="Z2" s="166"/>
      <c r="AA2" s="166"/>
      <c r="AB2" s="166"/>
      <c r="AC2" s="166"/>
      <c r="AT2" s="16" t="s">
        <v>77</v>
      </c>
    </row>
    <row r="3" spans="1:6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  <c r="AT3" s="16" t="s">
        <v>75</v>
      </c>
    </row>
    <row r="4" spans="1:66" ht="36.950000000000003" customHeight="1">
      <c r="B4" s="20"/>
      <c r="C4" s="179" t="s">
        <v>96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21"/>
      <c r="T4" s="22" t="s">
        <v>12</v>
      </c>
      <c r="AT4" s="16" t="s">
        <v>6</v>
      </c>
    </row>
    <row r="5" spans="1:66" ht="6.95" customHeight="1">
      <c r="B5" s="20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1"/>
    </row>
    <row r="6" spans="1:66" s="1" customFormat="1" ht="32.85" customHeight="1">
      <c r="B6" s="33"/>
      <c r="C6" s="34"/>
      <c r="D6" s="27" t="s">
        <v>18</v>
      </c>
      <c r="E6" s="34"/>
      <c r="F6" s="201" t="s">
        <v>158</v>
      </c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34"/>
      <c r="R6" s="35"/>
    </row>
    <row r="7" spans="1:66" s="1" customFormat="1" ht="14.45" customHeight="1">
      <c r="B7" s="33"/>
      <c r="C7" s="34"/>
      <c r="D7" s="28" t="s">
        <v>20</v>
      </c>
      <c r="E7" s="34"/>
      <c r="F7" s="26" t="s">
        <v>5</v>
      </c>
      <c r="G7" s="34"/>
      <c r="H7" s="34"/>
      <c r="I7" s="34"/>
      <c r="J7" s="34"/>
      <c r="K7" s="34"/>
      <c r="L7" s="34"/>
      <c r="M7" s="28" t="s">
        <v>21</v>
      </c>
      <c r="N7" s="34"/>
      <c r="O7" s="26" t="s">
        <v>5</v>
      </c>
      <c r="P7" s="34"/>
      <c r="Q7" s="34"/>
      <c r="R7" s="35"/>
    </row>
    <row r="8" spans="1:66" s="1" customFormat="1" ht="14.45" customHeight="1">
      <c r="B8" s="33"/>
      <c r="C8" s="34"/>
      <c r="D8" s="28" t="s">
        <v>22</v>
      </c>
      <c r="E8" s="34"/>
      <c r="F8" s="26" t="s">
        <v>23</v>
      </c>
      <c r="G8" s="34"/>
      <c r="H8" s="34"/>
      <c r="I8" s="34"/>
      <c r="J8" s="34"/>
      <c r="K8" s="34"/>
      <c r="L8" s="34"/>
      <c r="M8" s="28" t="s">
        <v>24</v>
      </c>
      <c r="N8" s="34"/>
      <c r="O8" s="240" t="str">
        <f>'Rekapitulácia stavby'!AN8</f>
        <v>4. 6. 2018</v>
      </c>
      <c r="P8" s="225"/>
      <c r="Q8" s="34"/>
      <c r="R8" s="35"/>
    </row>
    <row r="9" spans="1:66" s="1" customFormat="1" ht="10.9" customHeight="1">
      <c r="B9" s="33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5"/>
    </row>
    <row r="10" spans="1:66" s="1" customFormat="1" ht="14.45" customHeight="1">
      <c r="B10" s="33"/>
      <c r="C10" s="34"/>
      <c r="D10" s="28" t="s">
        <v>26</v>
      </c>
      <c r="E10" s="34"/>
      <c r="F10" s="34"/>
      <c r="G10" s="34"/>
      <c r="H10" s="34"/>
      <c r="I10" s="34"/>
      <c r="J10" s="34"/>
      <c r="K10" s="34"/>
      <c r="L10" s="34"/>
      <c r="M10" s="28" t="s">
        <v>27</v>
      </c>
      <c r="N10" s="34"/>
      <c r="O10" s="199" t="s">
        <v>5</v>
      </c>
      <c r="P10" s="199"/>
      <c r="Q10" s="34"/>
      <c r="R10" s="35"/>
    </row>
    <row r="11" spans="1:66" s="1" customFormat="1" ht="18" customHeight="1">
      <c r="B11" s="33"/>
      <c r="C11" s="34"/>
      <c r="D11" s="34"/>
      <c r="E11" s="26" t="s">
        <v>28</v>
      </c>
      <c r="F11" s="34"/>
      <c r="G11" s="34"/>
      <c r="H11" s="34"/>
      <c r="I11" s="34"/>
      <c r="J11" s="34"/>
      <c r="K11" s="34"/>
      <c r="L11" s="34"/>
      <c r="M11" s="28" t="s">
        <v>29</v>
      </c>
      <c r="N11" s="34"/>
      <c r="O11" s="199" t="s">
        <v>5</v>
      </c>
      <c r="P11" s="199"/>
      <c r="Q11" s="34"/>
      <c r="R11" s="35"/>
    </row>
    <row r="12" spans="1:66" s="1" customFormat="1" ht="6.95" customHeight="1"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5"/>
    </row>
    <row r="13" spans="1:66" s="1" customFormat="1" ht="14.45" customHeight="1">
      <c r="B13" s="33"/>
      <c r="C13" s="34"/>
      <c r="D13" s="28" t="s">
        <v>30</v>
      </c>
      <c r="E13" s="34"/>
      <c r="F13" s="34"/>
      <c r="G13" s="34"/>
      <c r="H13" s="34"/>
      <c r="I13" s="34"/>
      <c r="J13" s="34"/>
      <c r="K13" s="34"/>
      <c r="L13" s="34"/>
      <c r="M13" s="28" t="s">
        <v>27</v>
      </c>
      <c r="N13" s="34"/>
      <c r="O13" s="238" t="str">
        <f>IF('Rekapitulácia stavby'!AN13="","",'Rekapitulácia stavby'!AN13)</f>
        <v>Vyplň údaj</v>
      </c>
      <c r="P13" s="199"/>
      <c r="Q13" s="34"/>
      <c r="R13" s="35"/>
    </row>
    <row r="14" spans="1:66" s="1" customFormat="1" ht="18" customHeight="1">
      <c r="B14" s="33"/>
      <c r="C14" s="34"/>
      <c r="D14" s="34"/>
      <c r="E14" s="238" t="str">
        <f>IF('Rekapitulácia stavby'!E14="","",'Rekapitulácia stavby'!E14)</f>
        <v>Vyplň údaj</v>
      </c>
      <c r="F14" s="239"/>
      <c r="G14" s="239"/>
      <c r="H14" s="239"/>
      <c r="I14" s="239"/>
      <c r="J14" s="239"/>
      <c r="K14" s="239"/>
      <c r="L14" s="239"/>
      <c r="M14" s="28" t="s">
        <v>29</v>
      </c>
      <c r="N14" s="34"/>
      <c r="O14" s="238" t="str">
        <f>IF('Rekapitulácia stavby'!AN14="","",'Rekapitulácia stavby'!AN14)</f>
        <v>Vyplň údaj</v>
      </c>
      <c r="P14" s="199"/>
      <c r="Q14" s="34"/>
      <c r="R14" s="35"/>
    </row>
    <row r="15" spans="1:66" s="1" customFormat="1" ht="6.95" customHeight="1"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5"/>
    </row>
    <row r="16" spans="1:66" s="1" customFormat="1" ht="14.45" customHeight="1">
      <c r="B16" s="33"/>
      <c r="C16" s="34"/>
      <c r="D16" s="28" t="s">
        <v>32</v>
      </c>
      <c r="E16" s="34"/>
      <c r="F16" s="34"/>
      <c r="G16" s="34"/>
      <c r="H16" s="34"/>
      <c r="I16" s="34"/>
      <c r="J16" s="34"/>
      <c r="K16" s="34"/>
      <c r="L16" s="34"/>
      <c r="M16" s="28" t="s">
        <v>27</v>
      </c>
      <c r="N16" s="34"/>
      <c r="O16" s="199" t="str">
        <f>IF('Rekapitulácia stavby'!AN16="","",'Rekapitulácia stavby'!AN16)</f>
        <v/>
      </c>
      <c r="P16" s="199"/>
      <c r="Q16" s="34"/>
      <c r="R16" s="35"/>
    </row>
    <row r="17" spans="2:18" s="1" customFormat="1" ht="18" customHeight="1">
      <c r="B17" s="33"/>
      <c r="C17" s="34"/>
      <c r="D17" s="34"/>
      <c r="E17" s="26" t="str">
        <f>IF('Rekapitulácia stavby'!E17="","",'Rekapitulácia stavby'!E17)</f>
        <v xml:space="preserve"> </v>
      </c>
      <c r="F17" s="34"/>
      <c r="G17" s="34"/>
      <c r="H17" s="34"/>
      <c r="I17" s="34"/>
      <c r="J17" s="34"/>
      <c r="K17" s="34"/>
      <c r="L17" s="34"/>
      <c r="M17" s="28" t="s">
        <v>29</v>
      </c>
      <c r="N17" s="34"/>
      <c r="O17" s="199" t="str">
        <f>IF('Rekapitulácia stavby'!AN17="","",'Rekapitulácia stavby'!AN17)</f>
        <v/>
      </c>
      <c r="P17" s="199"/>
      <c r="Q17" s="34"/>
      <c r="R17" s="35"/>
    </row>
    <row r="18" spans="2:18" s="1" customFormat="1" ht="6.95" customHeight="1"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5"/>
    </row>
    <row r="19" spans="2:18" s="1" customFormat="1" ht="14.45" customHeight="1">
      <c r="B19" s="33"/>
      <c r="C19" s="34"/>
      <c r="D19" s="28" t="s">
        <v>34</v>
      </c>
      <c r="E19" s="34"/>
      <c r="F19" s="34"/>
      <c r="G19" s="34"/>
      <c r="H19" s="34"/>
      <c r="I19" s="34"/>
      <c r="J19" s="34"/>
      <c r="K19" s="34"/>
      <c r="L19" s="34"/>
      <c r="M19" s="28" t="s">
        <v>27</v>
      </c>
      <c r="N19" s="34"/>
      <c r="O19" s="199" t="str">
        <f>IF('Rekapitulácia stavby'!AN19="","",'Rekapitulácia stavby'!AN19)</f>
        <v/>
      </c>
      <c r="P19" s="199"/>
      <c r="Q19" s="34"/>
      <c r="R19" s="35"/>
    </row>
    <row r="20" spans="2:18" s="1" customFormat="1" ht="18" customHeight="1">
      <c r="B20" s="33"/>
      <c r="C20" s="34"/>
      <c r="D20" s="34"/>
      <c r="E20" s="26" t="str">
        <f>IF('Rekapitulácia stavby'!E20="","",'Rekapitulácia stavby'!E20)</f>
        <v xml:space="preserve"> </v>
      </c>
      <c r="F20" s="34"/>
      <c r="G20" s="34"/>
      <c r="H20" s="34"/>
      <c r="I20" s="34"/>
      <c r="J20" s="34"/>
      <c r="K20" s="34"/>
      <c r="L20" s="34"/>
      <c r="M20" s="28" t="s">
        <v>29</v>
      </c>
      <c r="N20" s="34"/>
      <c r="O20" s="199" t="str">
        <f>IF('Rekapitulácia stavby'!AN20="","",'Rekapitulácia stavby'!AN20)</f>
        <v/>
      </c>
      <c r="P20" s="199"/>
      <c r="Q20" s="34"/>
      <c r="R20" s="35"/>
    </row>
    <row r="21" spans="2:18" s="1" customFormat="1" ht="6.95" customHeight="1"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5"/>
    </row>
    <row r="22" spans="2:18" s="1" customFormat="1" ht="14.45" customHeight="1">
      <c r="B22" s="33"/>
      <c r="C22" s="34"/>
      <c r="D22" s="28" t="s">
        <v>35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5"/>
    </row>
    <row r="23" spans="2:18" s="1" customFormat="1" ht="22.5" customHeight="1">
      <c r="B23" s="33"/>
      <c r="C23" s="34"/>
      <c r="D23" s="34"/>
      <c r="E23" s="204" t="s">
        <v>5</v>
      </c>
      <c r="F23" s="204"/>
      <c r="G23" s="204"/>
      <c r="H23" s="204"/>
      <c r="I23" s="204"/>
      <c r="J23" s="204"/>
      <c r="K23" s="204"/>
      <c r="L23" s="204"/>
      <c r="M23" s="34"/>
      <c r="N23" s="34"/>
      <c r="O23" s="34"/>
      <c r="P23" s="34"/>
      <c r="Q23" s="34"/>
      <c r="R23" s="35"/>
    </row>
    <row r="24" spans="2:18" s="1" customFormat="1" ht="6.95" customHeight="1"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5"/>
    </row>
    <row r="25" spans="2:18" s="1" customFormat="1" ht="6.95" customHeight="1">
      <c r="B25" s="33"/>
      <c r="C25" s="34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34"/>
      <c r="R25" s="35"/>
    </row>
    <row r="26" spans="2:18" s="1" customFormat="1" ht="14.45" customHeight="1">
      <c r="B26" s="33"/>
      <c r="C26" s="34"/>
      <c r="D26" s="109" t="s">
        <v>97</v>
      </c>
      <c r="E26" s="34"/>
      <c r="F26" s="34"/>
      <c r="G26" s="34"/>
      <c r="H26" s="34"/>
      <c r="I26" s="34"/>
      <c r="J26" s="34"/>
      <c r="K26" s="34"/>
      <c r="L26" s="34"/>
      <c r="M26" s="205">
        <f>N87</f>
        <v>0</v>
      </c>
      <c r="N26" s="205"/>
      <c r="O26" s="205"/>
      <c r="P26" s="205"/>
      <c r="Q26" s="34"/>
      <c r="R26" s="35"/>
    </row>
    <row r="27" spans="2:18" s="1" customFormat="1" ht="14.45" customHeight="1">
      <c r="B27" s="33"/>
      <c r="C27" s="34"/>
      <c r="D27" s="32" t="s">
        <v>85</v>
      </c>
      <c r="E27" s="34"/>
      <c r="F27" s="34"/>
      <c r="G27" s="34"/>
      <c r="H27" s="34"/>
      <c r="I27" s="34"/>
      <c r="J27" s="34"/>
      <c r="K27" s="34"/>
      <c r="L27" s="34"/>
      <c r="M27" s="205">
        <f>N91</f>
        <v>0</v>
      </c>
      <c r="N27" s="205"/>
      <c r="O27" s="205"/>
      <c r="P27" s="205"/>
      <c r="Q27" s="34"/>
      <c r="R27" s="35"/>
    </row>
    <row r="28" spans="2:18" s="1" customFormat="1" ht="6.95" customHeight="1"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5"/>
    </row>
    <row r="29" spans="2:18" s="1" customFormat="1" ht="25.35" customHeight="1">
      <c r="B29" s="33"/>
      <c r="C29" s="34"/>
      <c r="D29" s="110" t="s">
        <v>38</v>
      </c>
      <c r="E29" s="34"/>
      <c r="F29" s="34"/>
      <c r="G29" s="34"/>
      <c r="H29" s="34"/>
      <c r="I29" s="34"/>
      <c r="J29" s="34"/>
      <c r="K29" s="34"/>
      <c r="L29" s="34"/>
      <c r="M29" s="237">
        <f>ROUND(M26+M27,2)</f>
        <v>0</v>
      </c>
      <c r="N29" s="224"/>
      <c r="O29" s="224"/>
      <c r="P29" s="224"/>
      <c r="Q29" s="34"/>
      <c r="R29" s="35"/>
    </row>
    <row r="30" spans="2:18" s="1" customFormat="1" ht="6.95" customHeight="1">
      <c r="B30" s="33"/>
      <c r="C30" s="34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34"/>
      <c r="R30" s="35"/>
    </row>
    <row r="31" spans="2:18" s="1" customFormat="1" ht="14.45" customHeight="1">
      <c r="B31" s="33"/>
      <c r="C31" s="34"/>
      <c r="D31" s="40" t="s">
        <v>39</v>
      </c>
      <c r="E31" s="40" t="s">
        <v>40</v>
      </c>
      <c r="F31" s="41">
        <v>0.2</v>
      </c>
      <c r="G31" s="111" t="s">
        <v>41</v>
      </c>
      <c r="H31" s="236">
        <f>ROUND((((SUM(BE91:BE98)+SUM(BE115:BE122))+SUM(BE124:BE128))),2)</f>
        <v>0</v>
      </c>
      <c r="I31" s="224"/>
      <c r="J31" s="224"/>
      <c r="K31" s="34"/>
      <c r="L31" s="34"/>
      <c r="M31" s="236">
        <f>ROUND(((ROUND((SUM(BE91:BE98)+SUM(BE115:BE122)), 2)*F31)+SUM(BE124:BE128)*F31),2)</f>
        <v>0</v>
      </c>
      <c r="N31" s="224"/>
      <c r="O31" s="224"/>
      <c r="P31" s="224"/>
      <c r="Q31" s="34"/>
      <c r="R31" s="35"/>
    </row>
    <row r="32" spans="2:18" s="1" customFormat="1" ht="14.45" customHeight="1">
      <c r="B32" s="33"/>
      <c r="C32" s="34"/>
      <c r="D32" s="34"/>
      <c r="E32" s="40" t="s">
        <v>42</v>
      </c>
      <c r="F32" s="41">
        <v>0.2</v>
      </c>
      <c r="G32" s="111" t="s">
        <v>41</v>
      </c>
      <c r="H32" s="236">
        <f>ROUND((((SUM(BF91:BF98)+SUM(BF115:BF122))+SUM(BF124:BF128))),2)</f>
        <v>0</v>
      </c>
      <c r="I32" s="224"/>
      <c r="J32" s="224"/>
      <c r="K32" s="34"/>
      <c r="L32" s="34"/>
      <c r="M32" s="236">
        <f>ROUND(((ROUND((SUM(BF91:BF98)+SUM(BF115:BF122)), 2)*F32)+SUM(BF124:BF128)*F32),2)</f>
        <v>0</v>
      </c>
      <c r="N32" s="224"/>
      <c r="O32" s="224"/>
      <c r="P32" s="224"/>
      <c r="Q32" s="34"/>
      <c r="R32" s="35"/>
    </row>
    <row r="33" spans="2:18" s="1" customFormat="1" ht="14.45" hidden="1" customHeight="1">
      <c r="B33" s="33"/>
      <c r="C33" s="34"/>
      <c r="D33" s="34"/>
      <c r="E33" s="40" t="s">
        <v>43</v>
      </c>
      <c r="F33" s="41">
        <v>0.2</v>
      </c>
      <c r="G33" s="111" t="s">
        <v>41</v>
      </c>
      <c r="H33" s="236">
        <f>ROUND((((SUM(BG91:BG98)+SUM(BG115:BG122))+SUM(BG124:BG128))),2)</f>
        <v>0</v>
      </c>
      <c r="I33" s="224"/>
      <c r="J33" s="224"/>
      <c r="K33" s="34"/>
      <c r="L33" s="34"/>
      <c r="M33" s="236">
        <v>0</v>
      </c>
      <c r="N33" s="224"/>
      <c r="O33" s="224"/>
      <c r="P33" s="224"/>
      <c r="Q33" s="34"/>
      <c r="R33" s="35"/>
    </row>
    <row r="34" spans="2:18" s="1" customFormat="1" ht="14.45" hidden="1" customHeight="1">
      <c r="B34" s="33"/>
      <c r="C34" s="34"/>
      <c r="D34" s="34"/>
      <c r="E34" s="40" t="s">
        <v>44</v>
      </c>
      <c r="F34" s="41">
        <v>0.2</v>
      </c>
      <c r="G34" s="111" t="s">
        <v>41</v>
      </c>
      <c r="H34" s="236">
        <f>ROUND((((SUM(BH91:BH98)+SUM(BH115:BH122))+SUM(BH124:BH128))),2)</f>
        <v>0</v>
      </c>
      <c r="I34" s="224"/>
      <c r="J34" s="224"/>
      <c r="K34" s="34"/>
      <c r="L34" s="34"/>
      <c r="M34" s="236">
        <v>0</v>
      </c>
      <c r="N34" s="224"/>
      <c r="O34" s="224"/>
      <c r="P34" s="224"/>
      <c r="Q34" s="34"/>
      <c r="R34" s="35"/>
    </row>
    <row r="35" spans="2:18" s="1" customFormat="1" ht="14.45" hidden="1" customHeight="1">
      <c r="B35" s="33"/>
      <c r="C35" s="34"/>
      <c r="D35" s="34"/>
      <c r="E35" s="40" t="s">
        <v>45</v>
      </c>
      <c r="F35" s="41">
        <v>0</v>
      </c>
      <c r="G35" s="111" t="s">
        <v>41</v>
      </c>
      <c r="H35" s="236">
        <f>ROUND((((SUM(BI91:BI98)+SUM(BI115:BI122))+SUM(BI124:BI128))),2)</f>
        <v>0</v>
      </c>
      <c r="I35" s="224"/>
      <c r="J35" s="224"/>
      <c r="K35" s="34"/>
      <c r="L35" s="34"/>
      <c r="M35" s="236">
        <v>0</v>
      </c>
      <c r="N35" s="224"/>
      <c r="O35" s="224"/>
      <c r="P35" s="224"/>
      <c r="Q35" s="34"/>
      <c r="R35" s="35"/>
    </row>
    <row r="36" spans="2:18" s="1" customFormat="1" ht="6.95" customHeight="1"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5"/>
    </row>
    <row r="37" spans="2:18" s="1" customFormat="1" ht="25.35" customHeight="1">
      <c r="B37" s="33"/>
      <c r="C37" s="107"/>
      <c r="D37" s="112" t="s">
        <v>46</v>
      </c>
      <c r="E37" s="73"/>
      <c r="F37" s="73"/>
      <c r="G37" s="113" t="s">
        <v>47</v>
      </c>
      <c r="H37" s="114" t="s">
        <v>48</v>
      </c>
      <c r="I37" s="73"/>
      <c r="J37" s="73"/>
      <c r="K37" s="73"/>
      <c r="L37" s="234">
        <f>SUM(M29:M35)</f>
        <v>0</v>
      </c>
      <c r="M37" s="234"/>
      <c r="N37" s="234"/>
      <c r="O37" s="234"/>
      <c r="P37" s="235"/>
      <c r="Q37" s="107"/>
      <c r="R37" s="35"/>
    </row>
    <row r="38" spans="2:18" s="1" customFormat="1" ht="14.45" customHeight="1">
      <c r="B38" s="33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5"/>
    </row>
    <row r="39" spans="2:18" s="1" customFormat="1" ht="14.45" customHeight="1">
      <c r="B39" s="33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5"/>
    </row>
    <row r="40" spans="2:18">
      <c r="B40" s="20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1"/>
    </row>
    <row r="41" spans="2:18">
      <c r="B41" s="20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1"/>
    </row>
    <row r="42" spans="2:18">
      <c r="B42" s="20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1"/>
    </row>
    <row r="43" spans="2:18">
      <c r="B43" s="20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1"/>
    </row>
    <row r="44" spans="2:18">
      <c r="B44" s="20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1"/>
    </row>
    <row r="45" spans="2:18">
      <c r="B45" s="20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1"/>
    </row>
    <row r="46" spans="2:18">
      <c r="B46" s="20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1"/>
    </row>
    <row r="47" spans="2:18">
      <c r="B47" s="20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1"/>
    </row>
    <row r="48" spans="2:18">
      <c r="B48" s="20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1"/>
    </row>
    <row r="49" spans="2:18">
      <c r="B49" s="20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1"/>
    </row>
    <row r="50" spans="2:18" s="1" customFormat="1" ht="15">
      <c r="B50" s="33"/>
      <c r="C50" s="34"/>
      <c r="D50" s="48" t="s">
        <v>49</v>
      </c>
      <c r="E50" s="49"/>
      <c r="F50" s="49"/>
      <c r="G50" s="49"/>
      <c r="H50" s="50"/>
      <c r="I50" s="34"/>
      <c r="J50" s="48" t="s">
        <v>50</v>
      </c>
      <c r="K50" s="49"/>
      <c r="L50" s="49"/>
      <c r="M50" s="49"/>
      <c r="N50" s="49"/>
      <c r="O50" s="49"/>
      <c r="P50" s="50"/>
      <c r="Q50" s="34"/>
      <c r="R50" s="35"/>
    </row>
    <row r="51" spans="2:18">
      <c r="B51" s="20"/>
      <c r="C51" s="24"/>
      <c r="D51" s="51"/>
      <c r="E51" s="24"/>
      <c r="F51" s="24"/>
      <c r="G51" s="24"/>
      <c r="H51" s="52"/>
      <c r="I51" s="24"/>
      <c r="J51" s="51"/>
      <c r="K51" s="24"/>
      <c r="L51" s="24"/>
      <c r="M51" s="24"/>
      <c r="N51" s="24"/>
      <c r="O51" s="24"/>
      <c r="P51" s="52"/>
      <c r="Q51" s="24"/>
      <c r="R51" s="21"/>
    </row>
    <row r="52" spans="2:18">
      <c r="B52" s="20"/>
      <c r="C52" s="24"/>
      <c r="D52" s="51"/>
      <c r="E52" s="24"/>
      <c r="F52" s="24"/>
      <c r="G52" s="24"/>
      <c r="H52" s="52"/>
      <c r="I52" s="24"/>
      <c r="J52" s="51"/>
      <c r="K52" s="24"/>
      <c r="L52" s="24"/>
      <c r="M52" s="24"/>
      <c r="N52" s="24"/>
      <c r="O52" s="24"/>
      <c r="P52" s="52"/>
      <c r="Q52" s="24"/>
      <c r="R52" s="21"/>
    </row>
    <row r="53" spans="2:18">
      <c r="B53" s="20"/>
      <c r="C53" s="24"/>
      <c r="D53" s="51"/>
      <c r="E53" s="24"/>
      <c r="F53" s="24"/>
      <c r="G53" s="24"/>
      <c r="H53" s="52"/>
      <c r="I53" s="24"/>
      <c r="J53" s="51"/>
      <c r="K53" s="24"/>
      <c r="L53" s="24"/>
      <c r="M53" s="24"/>
      <c r="N53" s="24"/>
      <c r="O53" s="24"/>
      <c r="P53" s="52"/>
      <c r="Q53" s="24"/>
      <c r="R53" s="21"/>
    </row>
    <row r="54" spans="2:18">
      <c r="B54" s="20"/>
      <c r="C54" s="24"/>
      <c r="D54" s="51"/>
      <c r="E54" s="24"/>
      <c r="F54" s="24"/>
      <c r="G54" s="24"/>
      <c r="H54" s="52"/>
      <c r="I54" s="24"/>
      <c r="J54" s="51"/>
      <c r="K54" s="24"/>
      <c r="L54" s="24"/>
      <c r="M54" s="24"/>
      <c r="N54" s="24"/>
      <c r="O54" s="24"/>
      <c r="P54" s="52"/>
      <c r="Q54" s="24"/>
      <c r="R54" s="21"/>
    </row>
    <row r="55" spans="2:18">
      <c r="B55" s="20"/>
      <c r="C55" s="24"/>
      <c r="D55" s="51"/>
      <c r="E55" s="24"/>
      <c r="F55" s="24"/>
      <c r="G55" s="24"/>
      <c r="H55" s="52"/>
      <c r="I55" s="24"/>
      <c r="J55" s="51"/>
      <c r="K55" s="24"/>
      <c r="L55" s="24"/>
      <c r="M55" s="24"/>
      <c r="N55" s="24"/>
      <c r="O55" s="24"/>
      <c r="P55" s="52"/>
      <c r="Q55" s="24"/>
      <c r="R55" s="21"/>
    </row>
    <row r="56" spans="2:18">
      <c r="B56" s="20"/>
      <c r="C56" s="24"/>
      <c r="D56" s="51"/>
      <c r="E56" s="24"/>
      <c r="F56" s="24"/>
      <c r="G56" s="24"/>
      <c r="H56" s="52"/>
      <c r="I56" s="24"/>
      <c r="J56" s="51"/>
      <c r="K56" s="24"/>
      <c r="L56" s="24"/>
      <c r="M56" s="24"/>
      <c r="N56" s="24"/>
      <c r="O56" s="24"/>
      <c r="P56" s="52"/>
      <c r="Q56" s="24"/>
      <c r="R56" s="21"/>
    </row>
    <row r="57" spans="2:18">
      <c r="B57" s="20"/>
      <c r="C57" s="24"/>
      <c r="D57" s="51"/>
      <c r="E57" s="24"/>
      <c r="F57" s="24"/>
      <c r="G57" s="24"/>
      <c r="H57" s="52"/>
      <c r="I57" s="24"/>
      <c r="J57" s="51"/>
      <c r="K57" s="24"/>
      <c r="L57" s="24"/>
      <c r="M57" s="24"/>
      <c r="N57" s="24"/>
      <c r="O57" s="24"/>
      <c r="P57" s="52"/>
      <c r="Q57" s="24"/>
      <c r="R57" s="21"/>
    </row>
    <row r="58" spans="2:18">
      <c r="B58" s="20"/>
      <c r="C58" s="24"/>
      <c r="D58" s="51"/>
      <c r="E58" s="24"/>
      <c r="F58" s="24"/>
      <c r="G58" s="24"/>
      <c r="H58" s="52"/>
      <c r="I58" s="24"/>
      <c r="J58" s="51"/>
      <c r="K58" s="24"/>
      <c r="L58" s="24"/>
      <c r="M58" s="24"/>
      <c r="N58" s="24"/>
      <c r="O58" s="24"/>
      <c r="P58" s="52"/>
      <c r="Q58" s="24"/>
      <c r="R58" s="21"/>
    </row>
    <row r="59" spans="2:18" s="1" customFormat="1" ht="15">
      <c r="B59" s="33"/>
      <c r="C59" s="34"/>
      <c r="D59" s="53" t="s">
        <v>51</v>
      </c>
      <c r="E59" s="54"/>
      <c r="F59" s="54"/>
      <c r="G59" s="55" t="s">
        <v>52</v>
      </c>
      <c r="H59" s="56"/>
      <c r="I59" s="34"/>
      <c r="J59" s="53" t="s">
        <v>51</v>
      </c>
      <c r="K59" s="54"/>
      <c r="L59" s="54"/>
      <c r="M59" s="54"/>
      <c r="N59" s="55" t="s">
        <v>52</v>
      </c>
      <c r="O59" s="54"/>
      <c r="P59" s="56"/>
      <c r="Q59" s="34"/>
      <c r="R59" s="35"/>
    </row>
    <row r="60" spans="2:18">
      <c r="B60" s="20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1"/>
    </row>
    <row r="61" spans="2:18" s="1" customFormat="1" ht="15">
      <c r="B61" s="33"/>
      <c r="C61" s="34"/>
      <c r="D61" s="48" t="s">
        <v>53</v>
      </c>
      <c r="E61" s="49"/>
      <c r="F61" s="49"/>
      <c r="G61" s="49"/>
      <c r="H61" s="50"/>
      <c r="I61" s="34"/>
      <c r="J61" s="48" t="s">
        <v>54</v>
      </c>
      <c r="K61" s="49"/>
      <c r="L61" s="49"/>
      <c r="M61" s="49"/>
      <c r="N61" s="49"/>
      <c r="O61" s="49"/>
      <c r="P61" s="50"/>
      <c r="Q61" s="34"/>
      <c r="R61" s="35"/>
    </row>
    <row r="62" spans="2:18">
      <c r="B62" s="20"/>
      <c r="C62" s="24"/>
      <c r="D62" s="51"/>
      <c r="E62" s="24"/>
      <c r="F62" s="24"/>
      <c r="G62" s="24"/>
      <c r="H62" s="52"/>
      <c r="I62" s="24"/>
      <c r="J62" s="51"/>
      <c r="K62" s="24"/>
      <c r="L62" s="24"/>
      <c r="M62" s="24"/>
      <c r="N62" s="24"/>
      <c r="O62" s="24"/>
      <c r="P62" s="52"/>
      <c r="Q62" s="24"/>
      <c r="R62" s="21"/>
    </row>
    <row r="63" spans="2:18">
      <c r="B63" s="20"/>
      <c r="C63" s="24"/>
      <c r="D63" s="51"/>
      <c r="E63" s="24"/>
      <c r="F63" s="24"/>
      <c r="G63" s="24"/>
      <c r="H63" s="52"/>
      <c r="I63" s="24"/>
      <c r="J63" s="51"/>
      <c r="K63" s="24"/>
      <c r="L63" s="24"/>
      <c r="M63" s="24"/>
      <c r="N63" s="24"/>
      <c r="O63" s="24"/>
      <c r="P63" s="52"/>
      <c r="Q63" s="24"/>
      <c r="R63" s="21"/>
    </row>
    <row r="64" spans="2:18">
      <c r="B64" s="20"/>
      <c r="C64" s="24"/>
      <c r="D64" s="51"/>
      <c r="E64" s="24"/>
      <c r="F64" s="24"/>
      <c r="G64" s="24"/>
      <c r="H64" s="52"/>
      <c r="I64" s="24"/>
      <c r="J64" s="51"/>
      <c r="K64" s="24"/>
      <c r="L64" s="24"/>
      <c r="M64" s="24"/>
      <c r="N64" s="24"/>
      <c r="O64" s="24"/>
      <c r="P64" s="52"/>
      <c r="Q64" s="24"/>
      <c r="R64" s="21"/>
    </row>
    <row r="65" spans="2:18">
      <c r="B65" s="20"/>
      <c r="C65" s="24"/>
      <c r="D65" s="51"/>
      <c r="E65" s="24"/>
      <c r="F65" s="24"/>
      <c r="G65" s="24"/>
      <c r="H65" s="52"/>
      <c r="I65" s="24"/>
      <c r="J65" s="51"/>
      <c r="K65" s="24"/>
      <c r="L65" s="24"/>
      <c r="M65" s="24"/>
      <c r="N65" s="24"/>
      <c r="O65" s="24"/>
      <c r="P65" s="52"/>
      <c r="Q65" s="24"/>
      <c r="R65" s="21"/>
    </row>
    <row r="66" spans="2:18">
      <c r="B66" s="20"/>
      <c r="C66" s="24"/>
      <c r="D66" s="51"/>
      <c r="E66" s="24"/>
      <c r="F66" s="24"/>
      <c r="G66" s="24"/>
      <c r="H66" s="52"/>
      <c r="I66" s="24"/>
      <c r="J66" s="51"/>
      <c r="K66" s="24"/>
      <c r="L66" s="24"/>
      <c r="M66" s="24"/>
      <c r="N66" s="24"/>
      <c r="O66" s="24"/>
      <c r="P66" s="52"/>
      <c r="Q66" s="24"/>
      <c r="R66" s="21"/>
    </row>
    <row r="67" spans="2:18">
      <c r="B67" s="20"/>
      <c r="C67" s="24"/>
      <c r="D67" s="51"/>
      <c r="E67" s="24"/>
      <c r="F67" s="24"/>
      <c r="G67" s="24"/>
      <c r="H67" s="52"/>
      <c r="I67" s="24"/>
      <c r="J67" s="51"/>
      <c r="K67" s="24"/>
      <c r="L67" s="24"/>
      <c r="M67" s="24"/>
      <c r="N67" s="24"/>
      <c r="O67" s="24"/>
      <c r="P67" s="52"/>
      <c r="Q67" s="24"/>
      <c r="R67" s="21"/>
    </row>
    <row r="68" spans="2:18">
      <c r="B68" s="20"/>
      <c r="C68" s="24"/>
      <c r="D68" s="51"/>
      <c r="E68" s="24"/>
      <c r="F68" s="24"/>
      <c r="G68" s="24"/>
      <c r="H68" s="52"/>
      <c r="I68" s="24"/>
      <c r="J68" s="51"/>
      <c r="K68" s="24"/>
      <c r="L68" s="24"/>
      <c r="M68" s="24"/>
      <c r="N68" s="24"/>
      <c r="O68" s="24"/>
      <c r="P68" s="52"/>
      <c r="Q68" s="24"/>
      <c r="R68" s="21"/>
    </row>
    <row r="69" spans="2:18">
      <c r="B69" s="20"/>
      <c r="C69" s="24"/>
      <c r="D69" s="51"/>
      <c r="E69" s="24"/>
      <c r="F69" s="24"/>
      <c r="G69" s="24"/>
      <c r="H69" s="52"/>
      <c r="I69" s="24"/>
      <c r="J69" s="51"/>
      <c r="K69" s="24"/>
      <c r="L69" s="24"/>
      <c r="M69" s="24"/>
      <c r="N69" s="24"/>
      <c r="O69" s="24"/>
      <c r="P69" s="52"/>
      <c r="Q69" s="24"/>
      <c r="R69" s="21"/>
    </row>
    <row r="70" spans="2:18" s="1" customFormat="1" ht="15">
      <c r="B70" s="33"/>
      <c r="C70" s="34"/>
      <c r="D70" s="53" t="s">
        <v>51</v>
      </c>
      <c r="E70" s="54"/>
      <c r="F70" s="54"/>
      <c r="G70" s="55" t="s">
        <v>52</v>
      </c>
      <c r="H70" s="56"/>
      <c r="I70" s="34"/>
      <c r="J70" s="53" t="s">
        <v>51</v>
      </c>
      <c r="K70" s="54"/>
      <c r="L70" s="54"/>
      <c r="M70" s="54"/>
      <c r="N70" s="55" t="s">
        <v>52</v>
      </c>
      <c r="O70" s="54"/>
      <c r="P70" s="56"/>
      <c r="Q70" s="34"/>
      <c r="R70" s="35"/>
    </row>
    <row r="71" spans="2:18" s="1" customFormat="1" ht="14.45" customHeight="1">
      <c r="B71" s="57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9"/>
    </row>
    <row r="75" spans="2:18" s="1" customFormat="1" ht="6.95" customHeight="1">
      <c r="B75" s="60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2"/>
    </row>
    <row r="76" spans="2:18" s="1" customFormat="1" ht="36.950000000000003" customHeight="1">
      <c r="B76" s="33"/>
      <c r="C76" s="179" t="s">
        <v>98</v>
      </c>
      <c r="D76" s="180"/>
      <c r="E76" s="180"/>
      <c r="F76" s="180"/>
      <c r="G76" s="180"/>
      <c r="H76" s="180"/>
      <c r="I76" s="180"/>
      <c r="J76" s="180"/>
      <c r="K76" s="180"/>
      <c r="L76" s="180"/>
      <c r="M76" s="180"/>
      <c r="N76" s="180"/>
      <c r="O76" s="180"/>
      <c r="P76" s="180"/>
      <c r="Q76" s="180"/>
      <c r="R76" s="35"/>
    </row>
    <row r="77" spans="2:18" s="1" customFormat="1" ht="6.95" customHeight="1">
      <c r="B77" s="33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5"/>
    </row>
    <row r="78" spans="2:18" s="1" customFormat="1" ht="36.950000000000003" customHeight="1">
      <c r="B78" s="33"/>
      <c r="C78" s="67" t="s">
        <v>18</v>
      </c>
      <c r="D78" s="34"/>
      <c r="E78" s="34"/>
      <c r="F78" s="181" t="str">
        <f>F6</f>
        <v>„Odstránenie nezákonne umiestneného komunálneho odpadu”</v>
      </c>
      <c r="G78" s="224"/>
      <c r="H78" s="224"/>
      <c r="I78" s="224"/>
      <c r="J78" s="224"/>
      <c r="K78" s="224"/>
      <c r="L78" s="224"/>
      <c r="M78" s="224"/>
      <c r="N78" s="224"/>
      <c r="O78" s="224"/>
      <c r="P78" s="224"/>
      <c r="Q78" s="34"/>
      <c r="R78" s="35"/>
    </row>
    <row r="79" spans="2:18" s="1" customFormat="1" ht="6.95" customHeight="1">
      <c r="B79" s="33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5"/>
    </row>
    <row r="80" spans="2:18" s="1" customFormat="1" ht="18" customHeight="1">
      <c r="B80" s="33"/>
      <c r="C80" s="28" t="s">
        <v>22</v>
      </c>
      <c r="D80" s="34"/>
      <c r="E80" s="34"/>
      <c r="F80" s="26" t="str">
        <f>F8</f>
        <v xml:space="preserve"> </v>
      </c>
      <c r="G80" s="34"/>
      <c r="H80" s="34"/>
      <c r="I80" s="34"/>
      <c r="J80" s="34"/>
      <c r="K80" s="28" t="s">
        <v>24</v>
      </c>
      <c r="L80" s="34"/>
      <c r="M80" s="225" t="str">
        <f>IF(O8="","",O8)</f>
        <v>4. 6. 2018</v>
      </c>
      <c r="N80" s="225"/>
      <c r="O80" s="225"/>
      <c r="P80" s="225"/>
      <c r="Q80" s="34"/>
      <c r="R80" s="35"/>
    </row>
    <row r="81" spans="2:65" s="1" customFormat="1" ht="6.95" customHeight="1">
      <c r="B81" s="33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5"/>
    </row>
    <row r="82" spans="2:65" s="1" customFormat="1" ht="15">
      <c r="B82" s="33"/>
      <c r="C82" s="28" t="s">
        <v>26</v>
      </c>
      <c r="D82" s="34"/>
      <c r="E82" s="34"/>
      <c r="F82" s="26" t="str">
        <f>E11</f>
        <v>Obec Slavošovce</v>
      </c>
      <c r="G82" s="34"/>
      <c r="H82" s="34"/>
      <c r="I82" s="34"/>
      <c r="J82" s="34"/>
      <c r="K82" s="28" t="s">
        <v>32</v>
      </c>
      <c r="L82" s="34"/>
      <c r="M82" s="199" t="str">
        <f>E17</f>
        <v xml:space="preserve"> </v>
      </c>
      <c r="N82" s="199"/>
      <c r="O82" s="199"/>
      <c r="P82" s="199"/>
      <c r="Q82" s="199"/>
      <c r="R82" s="35"/>
    </row>
    <row r="83" spans="2:65" s="1" customFormat="1" ht="14.45" customHeight="1">
      <c r="B83" s="33"/>
      <c r="C83" s="28" t="s">
        <v>30</v>
      </c>
      <c r="D83" s="34"/>
      <c r="E83" s="34"/>
      <c r="F83" s="26" t="str">
        <f>IF(E14="","",E14)</f>
        <v>Vyplň údaj</v>
      </c>
      <c r="G83" s="34"/>
      <c r="H83" s="34"/>
      <c r="I83" s="34"/>
      <c r="J83" s="34"/>
      <c r="K83" s="28" t="s">
        <v>34</v>
      </c>
      <c r="L83" s="34"/>
      <c r="M83" s="199" t="str">
        <f>E20</f>
        <v xml:space="preserve"> </v>
      </c>
      <c r="N83" s="199"/>
      <c r="O83" s="199"/>
      <c r="P83" s="199"/>
      <c r="Q83" s="199"/>
      <c r="R83" s="35"/>
    </row>
    <row r="84" spans="2:65" s="1" customFormat="1" ht="10.35" customHeight="1">
      <c r="B84" s="33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5"/>
    </row>
    <row r="85" spans="2:65" s="1" customFormat="1" ht="29.25" customHeight="1">
      <c r="B85" s="33"/>
      <c r="C85" s="231" t="s">
        <v>99</v>
      </c>
      <c r="D85" s="232"/>
      <c r="E85" s="232"/>
      <c r="F85" s="232"/>
      <c r="G85" s="232"/>
      <c r="H85" s="107"/>
      <c r="I85" s="107"/>
      <c r="J85" s="107"/>
      <c r="K85" s="107"/>
      <c r="L85" s="107"/>
      <c r="M85" s="107"/>
      <c r="N85" s="231" t="s">
        <v>100</v>
      </c>
      <c r="O85" s="232"/>
      <c r="P85" s="232"/>
      <c r="Q85" s="232"/>
      <c r="R85" s="35"/>
    </row>
    <row r="86" spans="2:65" s="1" customFormat="1" ht="10.35" customHeight="1">
      <c r="B86" s="33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5"/>
    </row>
    <row r="87" spans="2:65" s="1" customFormat="1" ht="29.25" customHeight="1">
      <c r="B87" s="33"/>
      <c r="C87" s="115" t="s">
        <v>101</v>
      </c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163">
        <f>N115</f>
        <v>0</v>
      </c>
      <c r="O87" s="229"/>
      <c r="P87" s="229"/>
      <c r="Q87" s="229"/>
      <c r="R87" s="35"/>
      <c r="AU87" s="16" t="s">
        <v>102</v>
      </c>
    </row>
    <row r="88" spans="2:65" s="6" customFormat="1" ht="24.95" customHeight="1">
      <c r="B88" s="116"/>
      <c r="C88" s="117"/>
      <c r="D88" s="118" t="s">
        <v>103</v>
      </c>
      <c r="E88" s="117"/>
      <c r="F88" s="117"/>
      <c r="G88" s="117"/>
      <c r="H88" s="117"/>
      <c r="I88" s="117"/>
      <c r="J88" s="117"/>
      <c r="K88" s="117"/>
      <c r="L88" s="117"/>
      <c r="M88" s="117"/>
      <c r="N88" s="233">
        <f>N116</f>
        <v>0</v>
      </c>
      <c r="O88" s="228"/>
      <c r="P88" s="228"/>
      <c r="Q88" s="228"/>
      <c r="R88" s="119"/>
    </row>
    <row r="89" spans="2:65" s="6" customFormat="1" ht="21.75" customHeight="1">
      <c r="B89" s="116"/>
      <c r="C89" s="117"/>
      <c r="D89" s="118" t="s">
        <v>104</v>
      </c>
      <c r="E89" s="117"/>
      <c r="F89" s="117"/>
      <c r="G89" s="117"/>
      <c r="H89" s="117"/>
      <c r="I89" s="117"/>
      <c r="J89" s="117"/>
      <c r="K89" s="117"/>
      <c r="L89" s="117"/>
      <c r="M89" s="117"/>
      <c r="N89" s="227">
        <f>N123</f>
        <v>0</v>
      </c>
      <c r="O89" s="228"/>
      <c r="P89" s="228"/>
      <c r="Q89" s="228"/>
      <c r="R89" s="119"/>
    </row>
    <row r="90" spans="2:65" s="1" customFormat="1" ht="21.75" customHeight="1">
      <c r="B90" s="33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5"/>
    </row>
    <row r="91" spans="2:65" s="1" customFormat="1" ht="29.25" customHeight="1">
      <c r="B91" s="33"/>
      <c r="C91" s="115" t="s">
        <v>105</v>
      </c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229">
        <f>ROUND(N92+N93+N94+N95+N96+N97,2)</f>
        <v>0</v>
      </c>
      <c r="O91" s="230"/>
      <c r="P91" s="230"/>
      <c r="Q91" s="230"/>
      <c r="R91" s="35"/>
      <c r="T91" s="120"/>
      <c r="U91" s="121" t="s">
        <v>39</v>
      </c>
    </row>
    <row r="92" spans="2:65" s="1" customFormat="1" ht="18" customHeight="1">
      <c r="B92" s="122"/>
      <c r="C92" s="123"/>
      <c r="D92" s="167" t="s">
        <v>106</v>
      </c>
      <c r="E92" s="226"/>
      <c r="F92" s="226"/>
      <c r="G92" s="226"/>
      <c r="H92" s="226"/>
      <c r="I92" s="123"/>
      <c r="J92" s="123"/>
      <c r="K92" s="123"/>
      <c r="L92" s="123"/>
      <c r="M92" s="123"/>
      <c r="N92" s="169">
        <f>ROUND(N87*T92,2)</f>
        <v>0</v>
      </c>
      <c r="O92" s="223"/>
      <c r="P92" s="223"/>
      <c r="Q92" s="223"/>
      <c r="R92" s="125"/>
      <c r="S92" s="123"/>
      <c r="T92" s="126"/>
      <c r="U92" s="127" t="s">
        <v>42</v>
      </c>
      <c r="V92" s="128"/>
      <c r="W92" s="128"/>
      <c r="X92" s="128"/>
      <c r="Y92" s="128"/>
      <c r="Z92" s="128"/>
      <c r="AA92" s="128"/>
      <c r="AB92" s="128"/>
      <c r="AC92" s="128"/>
      <c r="AD92" s="128"/>
      <c r="AE92" s="128"/>
      <c r="AF92" s="128"/>
      <c r="AG92" s="128"/>
      <c r="AH92" s="128"/>
      <c r="AI92" s="128"/>
      <c r="AJ92" s="128"/>
      <c r="AK92" s="128"/>
      <c r="AL92" s="128"/>
      <c r="AM92" s="128"/>
      <c r="AN92" s="128"/>
      <c r="AO92" s="128"/>
      <c r="AP92" s="128"/>
      <c r="AQ92" s="128"/>
      <c r="AR92" s="128"/>
      <c r="AS92" s="128"/>
      <c r="AT92" s="128"/>
      <c r="AU92" s="128"/>
      <c r="AV92" s="128"/>
      <c r="AW92" s="128"/>
      <c r="AX92" s="128"/>
      <c r="AY92" s="129" t="s">
        <v>107</v>
      </c>
      <c r="AZ92" s="128"/>
      <c r="BA92" s="128"/>
      <c r="BB92" s="128"/>
      <c r="BC92" s="128"/>
      <c r="BD92" s="128"/>
      <c r="BE92" s="130">
        <f t="shared" ref="BE92:BE97" si="0">IF(U92="základná",N92,0)</f>
        <v>0</v>
      </c>
      <c r="BF92" s="130">
        <f t="shared" ref="BF92:BF97" si="1">IF(U92="znížená",N92,0)</f>
        <v>0</v>
      </c>
      <c r="BG92" s="130">
        <f t="shared" ref="BG92:BG97" si="2">IF(U92="zákl. prenesená",N92,0)</f>
        <v>0</v>
      </c>
      <c r="BH92" s="130">
        <f t="shared" ref="BH92:BH97" si="3">IF(U92="zníž. prenesená",N92,0)</f>
        <v>0</v>
      </c>
      <c r="BI92" s="130">
        <f t="shared" ref="BI92:BI97" si="4">IF(U92="nulová",N92,0)</f>
        <v>0</v>
      </c>
      <c r="BJ92" s="129" t="s">
        <v>108</v>
      </c>
      <c r="BK92" s="128"/>
      <c r="BL92" s="128"/>
      <c r="BM92" s="128"/>
    </row>
    <row r="93" spans="2:65" s="1" customFormat="1" ht="18" customHeight="1">
      <c r="B93" s="122"/>
      <c r="C93" s="123"/>
      <c r="D93" s="167" t="s">
        <v>109</v>
      </c>
      <c r="E93" s="226"/>
      <c r="F93" s="226"/>
      <c r="G93" s="226"/>
      <c r="H93" s="226"/>
      <c r="I93" s="123"/>
      <c r="J93" s="123"/>
      <c r="K93" s="123"/>
      <c r="L93" s="123"/>
      <c r="M93" s="123"/>
      <c r="N93" s="169">
        <f>ROUND(N87*T93,2)</f>
        <v>0</v>
      </c>
      <c r="O93" s="223"/>
      <c r="P93" s="223"/>
      <c r="Q93" s="223"/>
      <c r="R93" s="125"/>
      <c r="S93" s="123"/>
      <c r="T93" s="126"/>
      <c r="U93" s="127" t="s">
        <v>42</v>
      </c>
      <c r="V93" s="128"/>
      <c r="W93" s="128"/>
      <c r="X93" s="128"/>
      <c r="Y93" s="128"/>
      <c r="Z93" s="128"/>
      <c r="AA93" s="128"/>
      <c r="AB93" s="128"/>
      <c r="AC93" s="128"/>
      <c r="AD93" s="128"/>
      <c r="AE93" s="128"/>
      <c r="AF93" s="128"/>
      <c r="AG93" s="128"/>
      <c r="AH93" s="128"/>
      <c r="AI93" s="128"/>
      <c r="AJ93" s="128"/>
      <c r="AK93" s="128"/>
      <c r="AL93" s="128"/>
      <c r="AM93" s="128"/>
      <c r="AN93" s="128"/>
      <c r="AO93" s="128"/>
      <c r="AP93" s="128"/>
      <c r="AQ93" s="128"/>
      <c r="AR93" s="128"/>
      <c r="AS93" s="128"/>
      <c r="AT93" s="128"/>
      <c r="AU93" s="128"/>
      <c r="AV93" s="128"/>
      <c r="AW93" s="128"/>
      <c r="AX93" s="128"/>
      <c r="AY93" s="129" t="s">
        <v>107</v>
      </c>
      <c r="AZ93" s="128"/>
      <c r="BA93" s="128"/>
      <c r="BB93" s="128"/>
      <c r="BC93" s="128"/>
      <c r="BD93" s="128"/>
      <c r="BE93" s="130">
        <f t="shared" si="0"/>
        <v>0</v>
      </c>
      <c r="BF93" s="130">
        <f t="shared" si="1"/>
        <v>0</v>
      </c>
      <c r="BG93" s="130">
        <f t="shared" si="2"/>
        <v>0</v>
      </c>
      <c r="BH93" s="130">
        <f t="shared" si="3"/>
        <v>0</v>
      </c>
      <c r="BI93" s="130">
        <f t="shared" si="4"/>
        <v>0</v>
      </c>
      <c r="BJ93" s="129" t="s">
        <v>108</v>
      </c>
      <c r="BK93" s="128"/>
      <c r="BL93" s="128"/>
      <c r="BM93" s="128"/>
    </row>
    <row r="94" spans="2:65" s="1" customFormat="1" ht="18" customHeight="1">
      <c r="B94" s="122"/>
      <c r="C94" s="123"/>
      <c r="D94" s="167" t="s">
        <v>110</v>
      </c>
      <c r="E94" s="226"/>
      <c r="F94" s="226"/>
      <c r="G94" s="226"/>
      <c r="H94" s="226"/>
      <c r="I94" s="123"/>
      <c r="J94" s="123"/>
      <c r="K94" s="123"/>
      <c r="L94" s="123"/>
      <c r="M94" s="123"/>
      <c r="N94" s="169">
        <f>ROUND(N87*T94,2)</f>
        <v>0</v>
      </c>
      <c r="O94" s="223"/>
      <c r="P94" s="223"/>
      <c r="Q94" s="223"/>
      <c r="R94" s="125"/>
      <c r="S94" s="123"/>
      <c r="T94" s="126"/>
      <c r="U94" s="127" t="s">
        <v>42</v>
      </c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128"/>
      <c r="AG94" s="128"/>
      <c r="AH94" s="128"/>
      <c r="AI94" s="128"/>
      <c r="AJ94" s="128"/>
      <c r="AK94" s="128"/>
      <c r="AL94" s="128"/>
      <c r="AM94" s="128"/>
      <c r="AN94" s="128"/>
      <c r="AO94" s="128"/>
      <c r="AP94" s="128"/>
      <c r="AQ94" s="128"/>
      <c r="AR94" s="128"/>
      <c r="AS94" s="128"/>
      <c r="AT94" s="128"/>
      <c r="AU94" s="128"/>
      <c r="AV94" s="128"/>
      <c r="AW94" s="128"/>
      <c r="AX94" s="128"/>
      <c r="AY94" s="129" t="s">
        <v>107</v>
      </c>
      <c r="AZ94" s="128"/>
      <c r="BA94" s="128"/>
      <c r="BB94" s="128"/>
      <c r="BC94" s="128"/>
      <c r="BD94" s="128"/>
      <c r="BE94" s="130">
        <f t="shared" si="0"/>
        <v>0</v>
      </c>
      <c r="BF94" s="130">
        <f t="shared" si="1"/>
        <v>0</v>
      </c>
      <c r="BG94" s="130">
        <f t="shared" si="2"/>
        <v>0</v>
      </c>
      <c r="BH94" s="130">
        <f t="shared" si="3"/>
        <v>0</v>
      </c>
      <c r="BI94" s="130">
        <f t="shared" si="4"/>
        <v>0</v>
      </c>
      <c r="BJ94" s="129" t="s">
        <v>108</v>
      </c>
      <c r="BK94" s="128"/>
      <c r="BL94" s="128"/>
      <c r="BM94" s="128"/>
    </row>
    <row r="95" spans="2:65" s="1" customFormat="1" ht="18" customHeight="1">
      <c r="B95" s="122"/>
      <c r="C95" s="123"/>
      <c r="D95" s="167" t="s">
        <v>111</v>
      </c>
      <c r="E95" s="226"/>
      <c r="F95" s="226"/>
      <c r="G95" s="226"/>
      <c r="H95" s="226"/>
      <c r="I95" s="123"/>
      <c r="J95" s="123"/>
      <c r="K95" s="123"/>
      <c r="L95" s="123"/>
      <c r="M95" s="123"/>
      <c r="N95" s="169">
        <f>ROUND(N87*T95,2)</f>
        <v>0</v>
      </c>
      <c r="O95" s="223"/>
      <c r="P95" s="223"/>
      <c r="Q95" s="223"/>
      <c r="R95" s="125"/>
      <c r="S95" s="123"/>
      <c r="T95" s="126"/>
      <c r="U95" s="127" t="s">
        <v>42</v>
      </c>
      <c r="V95" s="128"/>
      <c r="W95" s="128"/>
      <c r="X95" s="128"/>
      <c r="Y95" s="128"/>
      <c r="Z95" s="128"/>
      <c r="AA95" s="128"/>
      <c r="AB95" s="128"/>
      <c r="AC95" s="128"/>
      <c r="AD95" s="128"/>
      <c r="AE95" s="128"/>
      <c r="AF95" s="128"/>
      <c r="AG95" s="128"/>
      <c r="AH95" s="128"/>
      <c r="AI95" s="128"/>
      <c r="AJ95" s="128"/>
      <c r="AK95" s="128"/>
      <c r="AL95" s="128"/>
      <c r="AM95" s="128"/>
      <c r="AN95" s="128"/>
      <c r="AO95" s="128"/>
      <c r="AP95" s="128"/>
      <c r="AQ95" s="128"/>
      <c r="AR95" s="128"/>
      <c r="AS95" s="128"/>
      <c r="AT95" s="128"/>
      <c r="AU95" s="128"/>
      <c r="AV95" s="128"/>
      <c r="AW95" s="128"/>
      <c r="AX95" s="128"/>
      <c r="AY95" s="129" t="s">
        <v>107</v>
      </c>
      <c r="AZ95" s="128"/>
      <c r="BA95" s="128"/>
      <c r="BB95" s="128"/>
      <c r="BC95" s="128"/>
      <c r="BD95" s="128"/>
      <c r="BE95" s="130">
        <f t="shared" si="0"/>
        <v>0</v>
      </c>
      <c r="BF95" s="130">
        <f t="shared" si="1"/>
        <v>0</v>
      </c>
      <c r="BG95" s="130">
        <f t="shared" si="2"/>
        <v>0</v>
      </c>
      <c r="BH95" s="130">
        <f t="shared" si="3"/>
        <v>0</v>
      </c>
      <c r="BI95" s="130">
        <f t="shared" si="4"/>
        <v>0</v>
      </c>
      <c r="BJ95" s="129" t="s">
        <v>108</v>
      </c>
      <c r="BK95" s="128"/>
      <c r="BL95" s="128"/>
      <c r="BM95" s="128"/>
    </row>
    <row r="96" spans="2:65" s="1" customFormat="1" ht="18" customHeight="1">
      <c r="B96" s="122"/>
      <c r="C96" s="123"/>
      <c r="D96" s="167" t="s">
        <v>112</v>
      </c>
      <c r="E96" s="226"/>
      <c r="F96" s="226"/>
      <c r="G96" s="226"/>
      <c r="H96" s="226"/>
      <c r="I96" s="123"/>
      <c r="J96" s="123"/>
      <c r="K96" s="123"/>
      <c r="L96" s="123"/>
      <c r="M96" s="123"/>
      <c r="N96" s="169">
        <f>ROUND(N87*T96,2)</f>
        <v>0</v>
      </c>
      <c r="O96" s="223"/>
      <c r="P96" s="223"/>
      <c r="Q96" s="223"/>
      <c r="R96" s="125"/>
      <c r="S96" s="123"/>
      <c r="T96" s="126"/>
      <c r="U96" s="127" t="s">
        <v>42</v>
      </c>
      <c r="V96" s="128"/>
      <c r="W96" s="128"/>
      <c r="X96" s="128"/>
      <c r="Y96" s="128"/>
      <c r="Z96" s="128"/>
      <c r="AA96" s="128"/>
      <c r="AB96" s="128"/>
      <c r="AC96" s="128"/>
      <c r="AD96" s="128"/>
      <c r="AE96" s="128"/>
      <c r="AF96" s="128"/>
      <c r="AG96" s="128"/>
      <c r="AH96" s="128"/>
      <c r="AI96" s="128"/>
      <c r="AJ96" s="128"/>
      <c r="AK96" s="128"/>
      <c r="AL96" s="128"/>
      <c r="AM96" s="128"/>
      <c r="AN96" s="128"/>
      <c r="AO96" s="128"/>
      <c r="AP96" s="128"/>
      <c r="AQ96" s="128"/>
      <c r="AR96" s="128"/>
      <c r="AS96" s="128"/>
      <c r="AT96" s="128"/>
      <c r="AU96" s="128"/>
      <c r="AV96" s="128"/>
      <c r="AW96" s="128"/>
      <c r="AX96" s="128"/>
      <c r="AY96" s="129" t="s">
        <v>107</v>
      </c>
      <c r="AZ96" s="128"/>
      <c r="BA96" s="128"/>
      <c r="BB96" s="128"/>
      <c r="BC96" s="128"/>
      <c r="BD96" s="128"/>
      <c r="BE96" s="130">
        <f t="shared" si="0"/>
        <v>0</v>
      </c>
      <c r="BF96" s="130">
        <f t="shared" si="1"/>
        <v>0</v>
      </c>
      <c r="BG96" s="130">
        <f t="shared" si="2"/>
        <v>0</v>
      </c>
      <c r="BH96" s="130">
        <f t="shared" si="3"/>
        <v>0</v>
      </c>
      <c r="BI96" s="130">
        <f t="shared" si="4"/>
        <v>0</v>
      </c>
      <c r="BJ96" s="129" t="s">
        <v>108</v>
      </c>
      <c r="BK96" s="128"/>
      <c r="BL96" s="128"/>
      <c r="BM96" s="128"/>
    </row>
    <row r="97" spans="2:65" s="1" customFormat="1" ht="18" customHeight="1">
      <c r="B97" s="122"/>
      <c r="C97" s="123"/>
      <c r="D97" s="124" t="s">
        <v>113</v>
      </c>
      <c r="E97" s="123"/>
      <c r="F97" s="123"/>
      <c r="G97" s="123"/>
      <c r="H97" s="123"/>
      <c r="I97" s="123"/>
      <c r="J97" s="123"/>
      <c r="K97" s="123"/>
      <c r="L97" s="123"/>
      <c r="M97" s="123"/>
      <c r="N97" s="169">
        <f>ROUND(N87*T97,2)</f>
        <v>0</v>
      </c>
      <c r="O97" s="223"/>
      <c r="P97" s="223"/>
      <c r="Q97" s="223"/>
      <c r="R97" s="125"/>
      <c r="S97" s="123"/>
      <c r="T97" s="131"/>
      <c r="U97" s="132" t="s">
        <v>42</v>
      </c>
      <c r="V97" s="128"/>
      <c r="W97" s="128"/>
      <c r="X97" s="128"/>
      <c r="Y97" s="128"/>
      <c r="Z97" s="128"/>
      <c r="AA97" s="128"/>
      <c r="AB97" s="128"/>
      <c r="AC97" s="128"/>
      <c r="AD97" s="128"/>
      <c r="AE97" s="128"/>
      <c r="AF97" s="128"/>
      <c r="AG97" s="128"/>
      <c r="AH97" s="128"/>
      <c r="AI97" s="128"/>
      <c r="AJ97" s="128"/>
      <c r="AK97" s="128"/>
      <c r="AL97" s="128"/>
      <c r="AM97" s="128"/>
      <c r="AN97" s="128"/>
      <c r="AO97" s="128"/>
      <c r="AP97" s="128"/>
      <c r="AQ97" s="128"/>
      <c r="AR97" s="128"/>
      <c r="AS97" s="128"/>
      <c r="AT97" s="128"/>
      <c r="AU97" s="128"/>
      <c r="AV97" s="128"/>
      <c r="AW97" s="128"/>
      <c r="AX97" s="128"/>
      <c r="AY97" s="129" t="s">
        <v>114</v>
      </c>
      <c r="AZ97" s="128"/>
      <c r="BA97" s="128"/>
      <c r="BB97" s="128"/>
      <c r="BC97" s="128"/>
      <c r="BD97" s="128"/>
      <c r="BE97" s="130">
        <f t="shared" si="0"/>
        <v>0</v>
      </c>
      <c r="BF97" s="130">
        <f t="shared" si="1"/>
        <v>0</v>
      </c>
      <c r="BG97" s="130">
        <f t="shared" si="2"/>
        <v>0</v>
      </c>
      <c r="BH97" s="130">
        <f t="shared" si="3"/>
        <v>0</v>
      </c>
      <c r="BI97" s="130">
        <f t="shared" si="4"/>
        <v>0</v>
      </c>
      <c r="BJ97" s="129" t="s">
        <v>108</v>
      </c>
      <c r="BK97" s="128"/>
      <c r="BL97" s="128"/>
      <c r="BM97" s="128"/>
    </row>
    <row r="98" spans="2:65" s="1" customFormat="1">
      <c r="B98" s="33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5"/>
    </row>
    <row r="99" spans="2:65" s="1" customFormat="1" ht="29.25" customHeight="1">
      <c r="B99" s="33"/>
      <c r="C99" s="106" t="s">
        <v>90</v>
      </c>
      <c r="D99" s="107"/>
      <c r="E99" s="107"/>
      <c r="F99" s="107"/>
      <c r="G99" s="107"/>
      <c r="H99" s="107"/>
      <c r="I99" s="107"/>
      <c r="J99" s="107"/>
      <c r="K99" s="107"/>
      <c r="L99" s="164">
        <f>ROUND(SUM(N87+N91),2)</f>
        <v>0</v>
      </c>
      <c r="M99" s="164"/>
      <c r="N99" s="164"/>
      <c r="O99" s="164"/>
      <c r="P99" s="164"/>
      <c r="Q99" s="164"/>
      <c r="R99" s="35"/>
    </row>
    <row r="100" spans="2:65" s="1" customFormat="1" ht="6.95" customHeight="1">
      <c r="B100" s="57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9"/>
    </row>
    <row r="104" spans="2:65" s="1" customFormat="1" ht="6.95" customHeight="1">
      <c r="B104" s="60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2"/>
    </row>
    <row r="105" spans="2:65" s="1" customFormat="1" ht="36.950000000000003" customHeight="1">
      <c r="B105" s="33"/>
      <c r="C105" s="179" t="s">
        <v>115</v>
      </c>
      <c r="D105" s="224"/>
      <c r="E105" s="224"/>
      <c r="F105" s="224"/>
      <c r="G105" s="224"/>
      <c r="H105" s="224"/>
      <c r="I105" s="224"/>
      <c r="J105" s="224"/>
      <c r="K105" s="224"/>
      <c r="L105" s="224"/>
      <c r="M105" s="224"/>
      <c r="N105" s="224"/>
      <c r="O105" s="224"/>
      <c r="P105" s="224"/>
      <c r="Q105" s="224"/>
      <c r="R105" s="35"/>
    </row>
    <row r="106" spans="2:65" s="1" customFormat="1" ht="6.95" customHeight="1">
      <c r="B106" s="33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5"/>
    </row>
    <row r="107" spans="2:65" s="1" customFormat="1" ht="36.950000000000003" customHeight="1">
      <c r="B107" s="33"/>
      <c r="C107" s="67" t="s">
        <v>18</v>
      </c>
      <c r="D107" s="34"/>
      <c r="E107" s="34"/>
      <c r="F107" s="181" t="str">
        <f>F6</f>
        <v>„Odstránenie nezákonne umiestneného komunálneho odpadu”</v>
      </c>
      <c r="G107" s="224"/>
      <c r="H107" s="224"/>
      <c r="I107" s="224"/>
      <c r="J107" s="224"/>
      <c r="K107" s="224"/>
      <c r="L107" s="224"/>
      <c r="M107" s="224"/>
      <c r="N107" s="224"/>
      <c r="O107" s="224"/>
      <c r="P107" s="224"/>
      <c r="Q107" s="34"/>
      <c r="R107" s="35"/>
    </row>
    <row r="108" spans="2:65" s="1" customFormat="1" ht="6.95" customHeight="1">
      <c r="B108" s="33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5"/>
    </row>
    <row r="109" spans="2:65" s="1" customFormat="1" ht="18" customHeight="1">
      <c r="B109" s="33"/>
      <c r="C109" s="28" t="s">
        <v>22</v>
      </c>
      <c r="D109" s="34"/>
      <c r="E109" s="34"/>
      <c r="F109" s="26" t="str">
        <f>F8</f>
        <v xml:space="preserve"> </v>
      </c>
      <c r="G109" s="34"/>
      <c r="H109" s="34"/>
      <c r="I109" s="34"/>
      <c r="J109" s="34"/>
      <c r="K109" s="28" t="s">
        <v>24</v>
      </c>
      <c r="L109" s="34"/>
      <c r="M109" s="225" t="str">
        <f>IF(O8="","",O8)</f>
        <v>4. 6. 2018</v>
      </c>
      <c r="N109" s="225"/>
      <c r="O109" s="225"/>
      <c r="P109" s="225"/>
      <c r="Q109" s="34"/>
      <c r="R109" s="35"/>
    </row>
    <row r="110" spans="2:65" s="1" customFormat="1" ht="6.95" customHeight="1">
      <c r="B110" s="33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5"/>
    </row>
    <row r="111" spans="2:65" s="1" customFormat="1" ht="15">
      <c r="B111" s="33"/>
      <c r="C111" s="28" t="s">
        <v>26</v>
      </c>
      <c r="D111" s="34"/>
      <c r="E111" s="34"/>
      <c r="F111" s="26" t="str">
        <f>E11</f>
        <v>Obec Slavošovce</v>
      </c>
      <c r="G111" s="34"/>
      <c r="H111" s="34"/>
      <c r="I111" s="34"/>
      <c r="J111" s="34"/>
      <c r="K111" s="28" t="s">
        <v>32</v>
      </c>
      <c r="L111" s="34"/>
      <c r="M111" s="199" t="str">
        <f>E17</f>
        <v xml:space="preserve"> </v>
      </c>
      <c r="N111" s="199"/>
      <c r="O111" s="199"/>
      <c r="P111" s="199"/>
      <c r="Q111" s="199"/>
      <c r="R111" s="35"/>
    </row>
    <row r="112" spans="2:65" s="1" customFormat="1" ht="14.45" customHeight="1">
      <c r="B112" s="33"/>
      <c r="C112" s="28" t="s">
        <v>30</v>
      </c>
      <c r="D112" s="34"/>
      <c r="E112" s="34"/>
      <c r="F112" s="26" t="str">
        <f>IF(E14="","",E14)</f>
        <v>Vyplň údaj</v>
      </c>
      <c r="G112" s="34"/>
      <c r="H112" s="34"/>
      <c r="I112" s="34"/>
      <c r="J112" s="34"/>
      <c r="K112" s="28" t="s">
        <v>34</v>
      </c>
      <c r="L112" s="34"/>
      <c r="M112" s="199" t="str">
        <f>E20</f>
        <v xml:space="preserve"> </v>
      </c>
      <c r="N112" s="199"/>
      <c r="O112" s="199"/>
      <c r="P112" s="199"/>
      <c r="Q112" s="199"/>
      <c r="R112" s="35"/>
    </row>
    <row r="113" spans="2:65" s="1" customFormat="1" ht="10.35" customHeight="1">
      <c r="B113" s="33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5"/>
    </row>
    <row r="114" spans="2:65" s="7" customFormat="1" ht="29.25" customHeight="1">
      <c r="B114" s="133"/>
      <c r="C114" s="134" t="s">
        <v>116</v>
      </c>
      <c r="D114" s="135" t="s">
        <v>117</v>
      </c>
      <c r="E114" s="135" t="s">
        <v>57</v>
      </c>
      <c r="F114" s="220" t="s">
        <v>118</v>
      </c>
      <c r="G114" s="220"/>
      <c r="H114" s="220"/>
      <c r="I114" s="220"/>
      <c r="J114" s="135" t="s">
        <v>119</v>
      </c>
      <c r="K114" s="135" t="s">
        <v>120</v>
      </c>
      <c r="L114" s="221" t="s">
        <v>121</v>
      </c>
      <c r="M114" s="221"/>
      <c r="N114" s="220" t="s">
        <v>100</v>
      </c>
      <c r="O114" s="220"/>
      <c r="P114" s="220"/>
      <c r="Q114" s="222"/>
      <c r="R114" s="136"/>
      <c r="T114" s="74" t="s">
        <v>122</v>
      </c>
      <c r="U114" s="75" t="s">
        <v>39</v>
      </c>
      <c r="V114" s="75" t="s">
        <v>123</v>
      </c>
      <c r="W114" s="75" t="s">
        <v>124</v>
      </c>
      <c r="X114" s="75" t="s">
        <v>125</v>
      </c>
      <c r="Y114" s="75" t="s">
        <v>126</v>
      </c>
      <c r="Z114" s="75" t="s">
        <v>127</v>
      </c>
      <c r="AA114" s="76" t="s">
        <v>128</v>
      </c>
    </row>
    <row r="115" spans="2:65" s="1" customFormat="1" ht="29.25" customHeight="1">
      <c r="B115" s="33"/>
      <c r="C115" s="78" t="s">
        <v>97</v>
      </c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212">
        <f>BK115</f>
        <v>0</v>
      </c>
      <c r="O115" s="213"/>
      <c r="P115" s="213"/>
      <c r="Q115" s="213"/>
      <c r="R115" s="35"/>
      <c r="T115" s="77"/>
      <c r="U115" s="49"/>
      <c r="V115" s="49"/>
      <c r="W115" s="137">
        <f>W116+W123</f>
        <v>0</v>
      </c>
      <c r="X115" s="49"/>
      <c r="Y115" s="137">
        <f>Y116+Y123</f>
        <v>40539888.280000001</v>
      </c>
      <c r="Z115" s="49"/>
      <c r="AA115" s="138">
        <f>AA116+AA123</f>
        <v>0</v>
      </c>
      <c r="AT115" s="16" t="s">
        <v>74</v>
      </c>
      <c r="AU115" s="16" t="s">
        <v>102</v>
      </c>
      <c r="BK115" s="139">
        <f>BK116+BK123</f>
        <v>0</v>
      </c>
    </row>
    <row r="116" spans="2:65" s="8" customFormat="1" ht="37.35" customHeight="1">
      <c r="B116" s="140"/>
      <c r="C116" s="141"/>
      <c r="D116" s="142" t="s">
        <v>103</v>
      </c>
      <c r="E116" s="142"/>
      <c r="F116" s="142"/>
      <c r="G116" s="142"/>
      <c r="H116" s="142"/>
      <c r="I116" s="142"/>
      <c r="J116" s="142"/>
      <c r="K116" s="142"/>
      <c r="L116" s="142"/>
      <c r="M116" s="142"/>
      <c r="N116" s="214">
        <f>BK116</f>
        <v>0</v>
      </c>
      <c r="O116" s="215"/>
      <c r="P116" s="215"/>
      <c r="Q116" s="215"/>
      <c r="R116" s="143"/>
      <c r="T116" s="144"/>
      <c r="U116" s="141"/>
      <c r="V116" s="141"/>
      <c r="W116" s="145">
        <f>SUM(W117:W122)</f>
        <v>0</v>
      </c>
      <c r="X116" s="141"/>
      <c r="Y116" s="145">
        <f>SUM(Y117:Y122)</f>
        <v>40539888.280000001</v>
      </c>
      <c r="Z116" s="141"/>
      <c r="AA116" s="146">
        <f>SUM(AA117:AA122)</f>
        <v>0</v>
      </c>
      <c r="AR116" s="147" t="s">
        <v>80</v>
      </c>
      <c r="AT116" s="148" t="s">
        <v>74</v>
      </c>
      <c r="AU116" s="148" t="s">
        <v>75</v>
      </c>
      <c r="AY116" s="147" t="s">
        <v>129</v>
      </c>
      <c r="BK116" s="149">
        <f>SUM(BK117:BK122)</f>
        <v>0</v>
      </c>
    </row>
    <row r="117" spans="2:65" s="1" customFormat="1" ht="31.5" customHeight="1">
      <c r="B117" s="122"/>
      <c r="C117" s="150" t="s">
        <v>80</v>
      </c>
      <c r="D117" s="150" t="s">
        <v>130</v>
      </c>
      <c r="E117" s="151" t="s">
        <v>131</v>
      </c>
      <c r="F117" s="218" t="s">
        <v>132</v>
      </c>
      <c r="G117" s="218"/>
      <c r="H117" s="218"/>
      <c r="I117" s="218"/>
      <c r="J117" s="152" t="s">
        <v>133</v>
      </c>
      <c r="K117" s="153">
        <v>568</v>
      </c>
      <c r="L117" s="210">
        <v>0</v>
      </c>
      <c r="M117" s="210"/>
      <c r="N117" s="219">
        <f t="shared" ref="N117:N122" si="5">ROUND(L117*K117,2)</f>
        <v>0</v>
      </c>
      <c r="O117" s="219"/>
      <c r="P117" s="219"/>
      <c r="Q117" s="219"/>
      <c r="R117" s="125"/>
      <c r="T117" s="154" t="s">
        <v>5</v>
      </c>
      <c r="U117" s="42" t="s">
        <v>42</v>
      </c>
      <c r="V117" s="34"/>
      <c r="W117" s="155">
        <f t="shared" ref="W117:W122" si="6">V117*K117</f>
        <v>0</v>
      </c>
      <c r="X117" s="155">
        <v>23316.400000000001</v>
      </c>
      <c r="Y117" s="155">
        <f t="shared" ref="Y117:Y122" si="7">X117*K117</f>
        <v>13243715.200000001</v>
      </c>
      <c r="Z117" s="155">
        <v>0</v>
      </c>
      <c r="AA117" s="156">
        <f t="shared" ref="AA117:AA122" si="8">Z117*K117</f>
        <v>0</v>
      </c>
      <c r="AR117" s="16" t="s">
        <v>134</v>
      </c>
      <c r="AT117" s="16" t="s">
        <v>130</v>
      </c>
      <c r="AU117" s="16" t="s">
        <v>80</v>
      </c>
      <c r="AY117" s="16" t="s">
        <v>129</v>
      </c>
      <c r="BE117" s="99">
        <f t="shared" ref="BE117:BE122" si="9">IF(U117="základná",N117,0)</f>
        <v>0</v>
      </c>
      <c r="BF117" s="99">
        <f t="shared" ref="BF117:BF122" si="10">IF(U117="znížená",N117,0)</f>
        <v>0</v>
      </c>
      <c r="BG117" s="99">
        <f t="shared" ref="BG117:BG122" si="11">IF(U117="zákl. prenesená",N117,0)</f>
        <v>0</v>
      </c>
      <c r="BH117" s="99">
        <f t="shared" ref="BH117:BH122" si="12">IF(U117="zníž. prenesená",N117,0)</f>
        <v>0</v>
      </c>
      <c r="BI117" s="99">
        <f t="shared" ref="BI117:BI122" si="13">IF(U117="nulová",N117,0)</f>
        <v>0</v>
      </c>
      <c r="BJ117" s="16" t="s">
        <v>108</v>
      </c>
      <c r="BK117" s="99">
        <f t="shared" ref="BK117:BK122" si="14">ROUND(L117*K117,2)</f>
        <v>0</v>
      </c>
      <c r="BL117" s="16" t="s">
        <v>134</v>
      </c>
      <c r="BM117" s="16" t="s">
        <v>135</v>
      </c>
    </row>
    <row r="118" spans="2:65" s="1" customFormat="1" ht="22.5" customHeight="1">
      <c r="B118" s="122"/>
      <c r="C118" s="150" t="s">
        <v>108</v>
      </c>
      <c r="D118" s="150" t="s">
        <v>130</v>
      </c>
      <c r="E118" s="151" t="s">
        <v>136</v>
      </c>
      <c r="F118" s="218" t="s">
        <v>137</v>
      </c>
      <c r="G118" s="218"/>
      <c r="H118" s="218"/>
      <c r="I118" s="218"/>
      <c r="J118" s="152" t="s">
        <v>133</v>
      </c>
      <c r="K118" s="153">
        <v>568</v>
      </c>
      <c r="L118" s="210">
        <v>0</v>
      </c>
      <c r="M118" s="210"/>
      <c r="N118" s="219">
        <f t="shared" si="5"/>
        <v>0</v>
      </c>
      <c r="O118" s="219"/>
      <c r="P118" s="219"/>
      <c r="Q118" s="219"/>
      <c r="R118" s="125"/>
      <c r="T118" s="154" t="s">
        <v>5</v>
      </c>
      <c r="U118" s="42" t="s">
        <v>42</v>
      </c>
      <c r="V118" s="34"/>
      <c r="W118" s="155">
        <f t="shared" si="6"/>
        <v>0</v>
      </c>
      <c r="X118" s="155">
        <v>8508.64</v>
      </c>
      <c r="Y118" s="155">
        <f t="shared" si="7"/>
        <v>4832907.5199999996</v>
      </c>
      <c r="Z118" s="155">
        <v>0</v>
      </c>
      <c r="AA118" s="156">
        <f t="shared" si="8"/>
        <v>0</v>
      </c>
      <c r="AR118" s="16" t="s">
        <v>138</v>
      </c>
      <c r="AT118" s="16" t="s">
        <v>130</v>
      </c>
      <c r="AU118" s="16" t="s">
        <v>80</v>
      </c>
      <c r="AY118" s="16" t="s">
        <v>129</v>
      </c>
      <c r="BE118" s="99">
        <f t="shared" si="9"/>
        <v>0</v>
      </c>
      <c r="BF118" s="99">
        <f t="shared" si="10"/>
        <v>0</v>
      </c>
      <c r="BG118" s="99">
        <f t="shared" si="11"/>
        <v>0</v>
      </c>
      <c r="BH118" s="99">
        <f t="shared" si="12"/>
        <v>0</v>
      </c>
      <c r="BI118" s="99">
        <f t="shared" si="13"/>
        <v>0</v>
      </c>
      <c r="BJ118" s="16" t="s">
        <v>108</v>
      </c>
      <c r="BK118" s="99">
        <f t="shared" si="14"/>
        <v>0</v>
      </c>
      <c r="BL118" s="16" t="s">
        <v>138</v>
      </c>
      <c r="BM118" s="16" t="s">
        <v>139</v>
      </c>
    </row>
    <row r="119" spans="2:65" s="1" customFormat="1" ht="22.5" customHeight="1">
      <c r="B119" s="122"/>
      <c r="C119" s="150" t="s">
        <v>140</v>
      </c>
      <c r="D119" s="150" t="s">
        <v>130</v>
      </c>
      <c r="E119" s="151" t="s">
        <v>141</v>
      </c>
      <c r="F119" s="218" t="s">
        <v>142</v>
      </c>
      <c r="G119" s="218"/>
      <c r="H119" s="218"/>
      <c r="I119" s="218"/>
      <c r="J119" s="152" t="s">
        <v>133</v>
      </c>
      <c r="K119" s="153">
        <v>568</v>
      </c>
      <c r="L119" s="210">
        <v>0</v>
      </c>
      <c r="M119" s="210"/>
      <c r="N119" s="219">
        <f t="shared" si="5"/>
        <v>0</v>
      </c>
      <c r="O119" s="219"/>
      <c r="P119" s="219"/>
      <c r="Q119" s="219"/>
      <c r="R119" s="125"/>
      <c r="T119" s="154" t="s">
        <v>5</v>
      </c>
      <c r="U119" s="42" t="s">
        <v>42</v>
      </c>
      <c r="V119" s="34"/>
      <c r="W119" s="155">
        <f t="shared" si="6"/>
        <v>0</v>
      </c>
      <c r="X119" s="155">
        <v>7128.4</v>
      </c>
      <c r="Y119" s="155">
        <f t="shared" si="7"/>
        <v>4048931.1999999997</v>
      </c>
      <c r="Z119" s="155">
        <v>0</v>
      </c>
      <c r="AA119" s="156">
        <f t="shared" si="8"/>
        <v>0</v>
      </c>
      <c r="AR119" s="16" t="s">
        <v>138</v>
      </c>
      <c r="AT119" s="16" t="s">
        <v>130</v>
      </c>
      <c r="AU119" s="16" t="s">
        <v>80</v>
      </c>
      <c r="AY119" s="16" t="s">
        <v>129</v>
      </c>
      <c r="BE119" s="99">
        <f t="shared" si="9"/>
        <v>0</v>
      </c>
      <c r="BF119" s="99">
        <f t="shared" si="10"/>
        <v>0</v>
      </c>
      <c r="BG119" s="99">
        <f t="shared" si="11"/>
        <v>0</v>
      </c>
      <c r="BH119" s="99">
        <f t="shared" si="12"/>
        <v>0</v>
      </c>
      <c r="BI119" s="99">
        <f t="shared" si="13"/>
        <v>0</v>
      </c>
      <c r="BJ119" s="16" t="s">
        <v>108</v>
      </c>
      <c r="BK119" s="99">
        <f t="shared" si="14"/>
        <v>0</v>
      </c>
      <c r="BL119" s="16" t="s">
        <v>138</v>
      </c>
      <c r="BM119" s="16" t="s">
        <v>143</v>
      </c>
    </row>
    <row r="120" spans="2:65" s="1" customFormat="1" ht="22.5" customHeight="1">
      <c r="B120" s="122"/>
      <c r="C120" s="150" t="s">
        <v>138</v>
      </c>
      <c r="D120" s="150" t="s">
        <v>130</v>
      </c>
      <c r="E120" s="151" t="s">
        <v>144</v>
      </c>
      <c r="F120" s="218" t="s">
        <v>145</v>
      </c>
      <c r="G120" s="218"/>
      <c r="H120" s="218"/>
      <c r="I120" s="218"/>
      <c r="J120" s="152" t="s">
        <v>133</v>
      </c>
      <c r="K120" s="153">
        <v>568</v>
      </c>
      <c r="L120" s="210">
        <v>0</v>
      </c>
      <c r="M120" s="210"/>
      <c r="N120" s="219">
        <f t="shared" si="5"/>
        <v>0</v>
      </c>
      <c r="O120" s="219"/>
      <c r="P120" s="219"/>
      <c r="Q120" s="219"/>
      <c r="R120" s="125"/>
      <c r="T120" s="154" t="s">
        <v>5</v>
      </c>
      <c r="U120" s="42" t="s">
        <v>42</v>
      </c>
      <c r="V120" s="34"/>
      <c r="W120" s="155">
        <f t="shared" si="6"/>
        <v>0</v>
      </c>
      <c r="X120" s="155">
        <v>30041.52</v>
      </c>
      <c r="Y120" s="155">
        <f t="shared" si="7"/>
        <v>17063583.359999999</v>
      </c>
      <c r="Z120" s="155">
        <v>0</v>
      </c>
      <c r="AA120" s="156">
        <f t="shared" si="8"/>
        <v>0</v>
      </c>
      <c r="AR120" s="16" t="s">
        <v>138</v>
      </c>
      <c r="AT120" s="16" t="s">
        <v>130</v>
      </c>
      <c r="AU120" s="16" t="s">
        <v>80</v>
      </c>
      <c r="AY120" s="16" t="s">
        <v>129</v>
      </c>
      <c r="BE120" s="99">
        <f t="shared" si="9"/>
        <v>0</v>
      </c>
      <c r="BF120" s="99">
        <f t="shared" si="10"/>
        <v>0</v>
      </c>
      <c r="BG120" s="99">
        <f t="shared" si="11"/>
        <v>0</v>
      </c>
      <c r="BH120" s="99">
        <f t="shared" si="12"/>
        <v>0</v>
      </c>
      <c r="BI120" s="99">
        <f t="shared" si="13"/>
        <v>0</v>
      </c>
      <c r="BJ120" s="16" t="s">
        <v>108</v>
      </c>
      <c r="BK120" s="99">
        <f t="shared" si="14"/>
        <v>0</v>
      </c>
      <c r="BL120" s="16" t="s">
        <v>138</v>
      </c>
      <c r="BM120" s="16" t="s">
        <v>146</v>
      </c>
    </row>
    <row r="121" spans="2:65" s="1" customFormat="1" ht="22.5" customHeight="1">
      <c r="B121" s="122"/>
      <c r="C121" s="150" t="s">
        <v>147</v>
      </c>
      <c r="D121" s="150" t="s">
        <v>130</v>
      </c>
      <c r="E121" s="151" t="s">
        <v>148</v>
      </c>
      <c r="F121" s="218" t="s">
        <v>149</v>
      </c>
      <c r="G121" s="218"/>
      <c r="H121" s="218"/>
      <c r="I121" s="218"/>
      <c r="J121" s="152" t="s">
        <v>133</v>
      </c>
      <c r="K121" s="153">
        <v>60</v>
      </c>
      <c r="L121" s="210">
        <v>0</v>
      </c>
      <c r="M121" s="210"/>
      <c r="N121" s="219">
        <f t="shared" si="5"/>
        <v>0</v>
      </c>
      <c r="O121" s="219"/>
      <c r="P121" s="219"/>
      <c r="Q121" s="219"/>
      <c r="R121" s="125"/>
      <c r="T121" s="154" t="s">
        <v>5</v>
      </c>
      <c r="U121" s="42" t="s">
        <v>42</v>
      </c>
      <c r="V121" s="34"/>
      <c r="W121" s="155">
        <f t="shared" si="6"/>
        <v>0</v>
      </c>
      <c r="X121" s="155">
        <v>1813.2</v>
      </c>
      <c r="Y121" s="155">
        <f t="shared" si="7"/>
        <v>108792</v>
      </c>
      <c r="Z121" s="155">
        <v>0</v>
      </c>
      <c r="AA121" s="156">
        <f t="shared" si="8"/>
        <v>0</v>
      </c>
      <c r="AR121" s="16" t="s">
        <v>138</v>
      </c>
      <c r="AT121" s="16" t="s">
        <v>130</v>
      </c>
      <c r="AU121" s="16" t="s">
        <v>80</v>
      </c>
      <c r="AY121" s="16" t="s">
        <v>129</v>
      </c>
      <c r="BE121" s="99">
        <f t="shared" si="9"/>
        <v>0</v>
      </c>
      <c r="BF121" s="99">
        <f t="shared" si="10"/>
        <v>0</v>
      </c>
      <c r="BG121" s="99">
        <f t="shared" si="11"/>
        <v>0</v>
      </c>
      <c r="BH121" s="99">
        <f t="shared" si="12"/>
        <v>0</v>
      </c>
      <c r="BI121" s="99">
        <f t="shared" si="13"/>
        <v>0</v>
      </c>
      <c r="BJ121" s="16" t="s">
        <v>108</v>
      </c>
      <c r="BK121" s="99">
        <f t="shared" si="14"/>
        <v>0</v>
      </c>
      <c r="BL121" s="16" t="s">
        <v>138</v>
      </c>
      <c r="BM121" s="16" t="s">
        <v>150</v>
      </c>
    </row>
    <row r="122" spans="2:65" s="1" customFormat="1" ht="22.5" customHeight="1">
      <c r="B122" s="122"/>
      <c r="C122" s="150" t="s">
        <v>151</v>
      </c>
      <c r="D122" s="150" t="s">
        <v>130</v>
      </c>
      <c r="E122" s="151" t="s">
        <v>152</v>
      </c>
      <c r="F122" s="218" t="s">
        <v>153</v>
      </c>
      <c r="G122" s="218"/>
      <c r="H122" s="218"/>
      <c r="I122" s="218"/>
      <c r="J122" s="152" t="s">
        <v>154</v>
      </c>
      <c r="K122" s="153">
        <v>395</v>
      </c>
      <c r="L122" s="210">
        <v>0</v>
      </c>
      <c r="M122" s="210"/>
      <c r="N122" s="219">
        <f t="shared" si="5"/>
        <v>0</v>
      </c>
      <c r="O122" s="219"/>
      <c r="P122" s="219"/>
      <c r="Q122" s="219"/>
      <c r="R122" s="125"/>
      <c r="T122" s="154" t="s">
        <v>5</v>
      </c>
      <c r="U122" s="42" t="s">
        <v>42</v>
      </c>
      <c r="V122" s="34"/>
      <c r="W122" s="155">
        <f t="shared" si="6"/>
        <v>0</v>
      </c>
      <c r="X122" s="155">
        <v>3144.2</v>
      </c>
      <c r="Y122" s="155">
        <f t="shared" si="7"/>
        <v>1241959</v>
      </c>
      <c r="Z122" s="155">
        <v>0</v>
      </c>
      <c r="AA122" s="156">
        <f t="shared" si="8"/>
        <v>0</v>
      </c>
      <c r="AR122" s="16" t="s">
        <v>138</v>
      </c>
      <c r="AT122" s="16" t="s">
        <v>130</v>
      </c>
      <c r="AU122" s="16" t="s">
        <v>80</v>
      </c>
      <c r="AY122" s="16" t="s">
        <v>129</v>
      </c>
      <c r="BE122" s="99">
        <f t="shared" si="9"/>
        <v>0</v>
      </c>
      <c r="BF122" s="99">
        <f t="shared" si="10"/>
        <v>0</v>
      </c>
      <c r="BG122" s="99">
        <f t="shared" si="11"/>
        <v>0</v>
      </c>
      <c r="BH122" s="99">
        <f t="shared" si="12"/>
        <v>0</v>
      </c>
      <c r="BI122" s="99">
        <f t="shared" si="13"/>
        <v>0</v>
      </c>
      <c r="BJ122" s="16" t="s">
        <v>108</v>
      </c>
      <c r="BK122" s="99">
        <f t="shared" si="14"/>
        <v>0</v>
      </c>
      <c r="BL122" s="16" t="s">
        <v>138</v>
      </c>
      <c r="BM122" s="16" t="s">
        <v>155</v>
      </c>
    </row>
    <row r="123" spans="2:65" s="1" customFormat="1" ht="49.9" customHeight="1">
      <c r="B123" s="33"/>
      <c r="C123" s="34"/>
      <c r="D123" s="142" t="s">
        <v>156</v>
      </c>
      <c r="E123" s="34"/>
      <c r="F123" s="34"/>
      <c r="G123" s="34"/>
      <c r="H123" s="34"/>
      <c r="I123" s="34"/>
      <c r="J123" s="34"/>
      <c r="K123" s="34"/>
      <c r="L123" s="34"/>
      <c r="M123" s="34"/>
      <c r="N123" s="216">
        <f t="shared" ref="N123:N128" si="15">BK123</f>
        <v>0</v>
      </c>
      <c r="O123" s="217"/>
      <c r="P123" s="217"/>
      <c r="Q123" s="217"/>
      <c r="R123" s="35"/>
      <c r="T123" s="157"/>
      <c r="U123" s="34"/>
      <c r="V123" s="34"/>
      <c r="W123" s="34"/>
      <c r="X123" s="34"/>
      <c r="Y123" s="34"/>
      <c r="Z123" s="34"/>
      <c r="AA123" s="72"/>
      <c r="AT123" s="16" t="s">
        <v>74</v>
      </c>
      <c r="AU123" s="16" t="s">
        <v>75</v>
      </c>
      <c r="AY123" s="16" t="s">
        <v>157</v>
      </c>
      <c r="BK123" s="99">
        <f>SUM(BK124:BK128)</f>
        <v>0</v>
      </c>
    </row>
    <row r="124" spans="2:65" s="1" customFormat="1" ht="22.35" customHeight="1">
      <c r="B124" s="33"/>
      <c r="C124" s="158" t="s">
        <v>5</v>
      </c>
      <c r="D124" s="158" t="s">
        <v>130</v>
      </c>
      <c r="E124" s="159" t="s">
        <v>5</v>
      </c>
      <c r="F124" s="209" t="s">
        <v>5</v>
      </c>
      <c r="G124" s="209"/>
      <c r="H124" s="209"/>
      <c r="I124" s="209"/>
      <c r="J124" s="160" t="s">
        <v>5</v>
      </c>
      <c r="K124" s="161"/>
      <c r="L124" s="210"/>
      <c r="M124" s="211"/>
      <c r="N124" s="211">
        <f t="shared" si="15"/>
        <v>0</v>
      </c>
      <c r="O124" s="211"/>
      <c r="P124" s="211"/>
      <c r="Q124" s="211"/>
      <c r="R124" s="35"/>
      <c r="T124" s="154" t="s">
        <v>5</v>
      </c>
      <c r="U124" s="162" t="s">
        <v>42</v>
      </c>
      <c r="V124" s="34"/>
      <c r="W124" s="34"/>
      <c r="X124" s="34"/>
      <c r="Y124" s="34"/>
      <c r="Z124" s="34"/>
      <c r="AA124" s="72"/>
      <c r="AT124" s="16" t="s">
        <v>157</v>
      </c>
      <c r="AU124" s="16" t="s">
        <v>80</v>
      </c>
      <c r="AY124" s="16" t="s">
        <v>157</v>
      </c>
      <c r="BE124" s="99">
        <f>IF(U124="základná",N124,0)</f>
        <v>0</v>
      </c>
      <c r="BF124" s="99">
        <f>IF(U124="znížená",N124,0)</f>
        <v>0</v>
      </c>
      <c r="BG124" s="99">
        <f>IF(U124="zákl. prenesená",N124,0)</f>
        <v>0</v>
      </c>
      <c r="BH124" s="99">
        <f>IF(U124="zníž. prenesená",N124,0)</f>
        <v>0</v>
      </c>
      <c r="BI124" s="99">
        <f>IF(U124="nulová",N124,0)</f>
        <v>0</v>
      </c>
      <c r="BJ124" s="16" t="s">
        <v>108</v>
      </c>
      <c r="BK124" s="99">
        <f>L124*K124</f>
        <v>0</v>
      </c>
    </row>
    <row r="125" spans="2:65" s="1" customFormat="1" ht="22.35" customHeight="1">
      <c r="B125" s="33"/>
      <c r="C125" s="158" t="s">
        <v>5</v>
      </c>
      <c r="D125" s="158" t="s">
        <v>130</v>
      </c>
      <c r="E125" s="159" t="s">
        <v>5</v>
      </c>
      <c r="F125" s="209" t="s">
        <v>5</v>
      </c>
      <c r="G125" s="209"/>
      <c r="H125" s="209"/>
      <c r="I125" s="209"/>
      <c r="J125" s="160" t="s">
        <v>5</v>
      </c>
      <c r="K125" s="161"/>
      <c r="L125" s="210"/>
      <c r="M125" s="211"/>
      <c r="N125" s="211">
        <f t="shared" si="15"/>
        <v>0</v>
      </c>
      <c r="O125" s="211"/>
      <c r="P125" s="211"/>
      <c r="Q125" s="211"/>
      <c r="R125" s="35"/>
      <c r="T125" s="154" t="s">
        <v>5</v>
      </c>
      <c r="U125" s="162" t="s">
        <v>42</v>
      </c>
      <c r="V125" s="34"/>
      <c r="W125" s="34"/>
      <c r="X125" s="34"/>
      <c r="Y125" s="34"/>
      <c r="Z125" s="34"/>
      <c r="AA125" s="72"/>
      <c r="AT125" s="16" t="s">
        <v>157</v>
      </c>
      <c r="AU125" s="16" t="s">
        <v>80</v>
      </c>
      <c r="AY125" s="16" t="s">
        <v>157</v>
      </c>
      <c r="BE125" s="99">
        <f>IF(U125="základná",N125,0)</f>
        <v>0</v>
      </c>
      <c r="BF125" s="99">
        <f>IF(U125="znížená",N125,0)</f>
        <v>0</v>
      </c>
      <c r="BG125" s="99">
        <f>IF(U125="zákl. prenesená",N125,0)</f>
        <v>0</v>
      </c>
      <c r="BH125" s="99">
        <f>IF(U125="zníž. prenesená",N125,0)</f>
        <v>0</v>
      </c>
      <c r="BI125" s="99">
        <f>IF(U125="nulová",N125,0)</f>
        <v>0</v>
      </c>
      <c r="BJ125" s="16" t="s">
        <v>108</v>
      </c>
      <c r="BK125" s="99">
        <f>L125*K125</f>
        <v>0</v>
      </c>
    </row>
    <row r="126" spans="2:65" s="1" customFormat="1" ht="22.35" customHeight="1">
      <c r="B126" s="33"/>
      <c r="C126" s="158" t="s">
        <v>5</v>
      </c>
      <c r="D126" s="158" t="s">
        <v>130</v>
      </c>
      <c r="E126" s="159" t="s">
        <v>5</v>
      </c>
      <c r="F126" s="209" t="s">
        <v>5</v>
      </c>
      <c r="G126" s="209"/>
      <c r="H126" s="209"/>
      <c r="I126" s="209"/>
      <c r="J126" s="160" t="s">
        <v>5</v>
      </c>
      <c r="K126" s="161"/>
      <c r="L126" s="210"/>
      <c r="M126" s="211"/>
      <c r="N126" s="211">
        <f t="shared" si="15"/>
        <v>0</v>
      </c>
      <c r="O126" s="211"/>
      <c r="P126" s="211"/>
      <c r="Q126" s="211"/>
      <c r="R126" s="35"/>
      <c r="T126" s="154" t="s">
        <v>5</v>
      </c>
      <c r="U126" s="162" t="s">
        <v>42</v>
      </c>
      <c r="V126" s="34"/>
      <c r="W126" s="34"/>
      <c r="X126" s="34"/>
      <c r="Y126" s="34"/>
      <c r="Z126" s="34"/>
      <c r="AA126" s="72"/>
      <c r="AT126" s="16" t="s">
        <v>157</v>
      </c>
      <c r="AU126" s="16" t="s">
        <v>80</v>
      </c>
      <c r="AY126" s="16" t="s">
        <v>157</v>
      </c>
      <c r="BE126" s="99">
        <f>IF(U126="základná",N126,0)</f>
        <v>0</v>
      </c>
      <c r="BF126" s="99">
        <f>IF(U126="znížená",N126,0)</f>
        <v>0</v>
      </c>
      <c r="BG126" s="99">
        <f>IF(U126="zákl. prenesená",N126,0)</f>
        <v>0</v>
      </c>
      <c r="BH126" s="99">
        <f>IF(U126="zníž. prenesená",N126,0)</f>
        <v>0</v>
      </c>
      <c r="BI126" s="99">
        <f>IF(U126="nulová",N126,0)</f>
        <v>0</v>
      </c>
      <c r="BJ126" s="16" t="s">
        <v>108</v>
      </c>
      <c r="BK126" s="99">
        <f>L126*K126</f>
        <v>0</v>
      </c>
    </row>
    <row r="127" spans="2:65" s="1" customFormat="1" ht="22.35" customHeight="1">
      <c r="B127" s="33"/>
      <c r="C127" s="158" t="s">
        <v>5</v>
      </c>
      <c r="D127" s="158" t="s">
        <v>130</v>
      </c>
      <c r="E127" s="159" t="s">
        <v>5</v>
      </c>
      <c r="F127" s="209" t="s">
        <v>5</v>
      </c>
      <c r="G127" s="209"/>
      <c r="H127" s="209"/>
      <c r="I127" s="209"/>
      <c r="J127" s="160" t="s">
        <v>5</v>
      </c>
      <c r="K127" s="161"/>
      <c r="L127" s="210"/>
      <c r="M127" s="211"/>
      <c r="N127" s="211">
        <f t="shared" si="15"/>
        <v>0</v>
      </c>
      <c r="O127" s="211"/>
      <c r="P127" s="211"/>
      <c r="Q127" s="211"/>
      <c r="R127" s="35"/>
      <c r="T127" s="154" t="s">
        <v>5</v>
      </c>
      <c r="U127" s="162" t="s">
        <v>42</v>
      </c>
      <c r="V127" s="34"/>
      <c r="W127" s="34"/>
      <c r="X127" s="34"/>
      <c r="Y127" s="34"/>
      <c r="Z127" s="34"/>
      <c r="AA127" s="72"/>
      <c r="AT127" s="16" t="s">
        <v>157</v>
      </c>
      <c r="AU127" s="16" t="s">
        <v>80</v>
      </c>
      <c r="AY127" s="16" t="s">
        <v>157</v>
      </c>
      <c r="BE127" s="99">
        <f>IF(U127="základná",N127,0)</f>
        <v>0</v>
      </c>
      <c r="BF127" s="99">
        <f>IF(U127="znížená",N127,0)</f>
        <v>0</v>
      </c>
      <c r="BG127" s="99">
        <f>IF(U127="zákl. prenesená",N127,0)</f>
        <v>0</v>
      </c>
      <c r="BH127" s="99">
        <f>IF(U127="zníž. prenesená",N127,0)</f>
        <v>0</v>
      </c>
      <c r="BI127" s="99">
        <f>IF(U127="nulová",N127,0)</f>
        <v>0</v>
      </c>
      <c r="BJ127" s="16" t="s">
        <v>108</v>
      </c>
      <c r="BK127" s="99">
        <f>L127*K127</f>
        <v>0</v>
      </c>
    </row>
    <row r="128" spans="2:65" s="1" customFormat="1" ht="22.35" customHeight="1">
      <c r="B128" s="33"/>
      <c r="C128" s="158" t="s">
        <v>5</v>
      </c>
      <c r="D128" s="158" t="s">
        <v>130</v>
      </c>
      <c r="E128" s="159" t="s">
        <v>5</v>
      </c>
      <c r="F128" s="209" t="s">
        <v>5</v>
      </c>
      <c r="G128" s="209"/>
      <c r="H128" s="209"/>
      <c r="I128" s="209"/>
      <c r="J128" s="160" t="s">
        <v>5</v>
      </c>
      <c r="K128" s="161"/>
      <c r="L128" s="210"/>
      <c r="M128" s="211"/>
      <c r="N128" s="211">
        <f t="shared" si="15"/>
        <v>0</v>
      </c>
      <c r="O128" s="211"/>
      <c r="P128" s="211"/>
      <c r="Q128" s="211"/>
      <c r="R128" s="35"/>
      <c r="T128" s="154" t="s">
        <v>5</v>
      </c>
      <c r="U128" s="162" t="s">
        <v>42</v>
      </c>
      <c r="V128" s="54"/>
      <c r="W128" s="54"/>
      <c r="X128" s="54"/>
      <c r="Y128" s="54"/>
      <c r="Z128" s="54"/>
      <c r="AA128" s="56"/>
      <c r="AT128" s="16" t="s">
        <v>157</v>
      </c>
      <c r="AU128" s="16" t="s">
        <v>80</v>
      </c>
      <c r="AY128" s="16" t="s">
        <v>157</v>
      </c>
      <c r="BE128" s="99">
        <f>IF(U128="základná",N128,0)</f>
        <v>0</v>
      </c>
      <c r="BF128" s="99">
        <f>IF(U128="znížená",N128,0)</f>
        <v>0</v>
      </c>
      <c r="BG128" s="99">
        <f>IF(U128="zákl. prenesená",N128,0)</f>
        <v>0</v>
      </c>
      <c r="BH128" s="99">
        <f>IF(U128="zníž. prenesená",N128,0)</f>
        <v>0</v>
      </c>
      <c r="BI128" s="99">
        <f>IF(U128="nulová",N128,0)</f>
        <v>0</v>
      </c>
      <c r="BJ128" s="16" t="s">
        <v>108</v>
      </c>
      <c r="BK128" s="99">
        <f>L128*K128</f>
        <v>0</v>
      </c>
    </row>
    <row r="129" spans="2:18" s="1" customFormat="1" ht="6.95" customHeight="1">
      <c r="B129" s="57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9"/>
    </row>
  </sheetData>
  <mergeCells count="97">
    <mergeCell ref="C2:Q2"/>
    <mergeCell ref="C4:Q4"/>
    <mergeCell ref="F6:P6"/>
    <mergeCell ref="O8:P8"/>
    <mergeCell ref="O10:P10"/>
    <mergeCell ref="O11:P11"/>
    <mergeCell ref="O13:P13"/>
    <mergeCell ref="E14:L14"/>
    <mergeCell ref="O14:P14"/>
    <mergeCell ref="O16:P16"/>
    <mergeCell ref="O17:P17"/>
    <mergeCell ref="O19:P19"/>
    <mergeCell ref="O20:P20"/>
    <mergeCell ref="E23:L23"/>
    <mergeCell ref="M26:P26"/>
    <mergeCell ref="M27:P27"/>
    <mergeCell ref="M29:P29"/>
    <mergeCell ref="H31:J31"/>
    <mergeCell ref="M31:P31"/>
    <mergeCell ref="H32:J32"/>
    <mergeCell ref="M32:P32"/>
    <mergeCell ref="H33:J33"/>
    <mergeCell ref="M33:P33"/>
    <mergeCell ref="H34:J34"/>
    <mergeCell ref="M34:P34"/>
    <mergeCell ref="H35:J35"/>
    <mergeCell ref="M35:P35"/>
    <mergeCell ref="L37:P37"/>
    <mergeCell ref="C76:Q76"/>
    <mergeCell ref="F78:P78"/>
    <mergeCell ref="M80:P80"/>
    <mergeCell ref="M82:Q82"/>
    <mergeCell ref="M83:Q83"/>
    <mergeCell ref="C85:G85"/>
    <mergeCell ref="N85:Q85"/>
    <mergeCell ref="N87:Q87"/>
    <mergeCell ref="N88:Q88"/>
    <mergeCell ref="N89:Q89"/>
    <mergeCell ref="N91:Q91"/>
    <mergeCell ref="D92:H92"/>
    <mergeCell ref="N92:Q92"/>
    <mergeCell ref="D93:H93"/>
    <mergeCell ref="N93:Q93"/>
    <mergeCell ref="D94:H94"/>
    <mergeCell ref="N94:Q94"/>
    <mergeCell ref="D95:H95"/>
    <mergeCell ref="N95:Q95"/>
    <mergeCell ref="D96:H96"/>
    <mergeCell ref="N96:Q96"/>
    <mergeCell ref="N97:Q97"/>
    <mergeCell ref="L99:Q99"/>
    <mergeCell ref="C105:Q105"/>
    <mergeCell ref="F107:P107"/>
    <mergeCell ref="M109:P109"/>
    <mergeCell ref="M111:Q111"/>
    <mergeCell ref="M112:Q112"/>
    <mergeCell ref="F114:I114"/>
    <mergeCell ref="L114:M114"/>
    <mergeCell ref="N114:Q114"/>
    <mergeCell ref="F117:I117"/>
    <mergeCell ref="L117:M117"/>
    <mergeCell ref="N117:Q117"/>
    <mergeCell ref="F118:I118"/>
    <mergeCell ref="L118:M118"/>
    <mergeCell ref="N118:Q118"/>
    <mergeCell ref="F119:I119"/>
    <mergeCell ref="L119:M119"/>
    <mergeCell ref="N119:Q119"/>
    <mergeCell ref="F120:I120"/>
    <mergeCell ref="L120:M120"/>
    <mergeCell ref="N120:Q120"/>
    <mergeCell ref="N124:Q124"/>
    <mergeCell ref="F125:I125"/>
    <mergeCell ref="L125:M125"/>
    <mergeCell ref="N125:Q125"/>
    <mergeCell ref="F121:I121"/>
    <mergeCell ref="L121:M121"/>
    <mergeCell ref="N121:Q121"/>
    <mergeCell ref="F122:I122"/>
    <mergeCell ref="L122:M122"/>
    <mergeCell ref="N122:Q122"/>
    <mergeCell ref="H1:K1"/>
    <mergeCell ref="S2:AC2"/>
    <mergeCell ref="F128:I128"/>
    <mergeCell ref="L128:M128"/>
    <mergeCell ref="N128:Q128"/>
    <mergeCell ref="N115:Q115"/>
    <mergeCell ref="N116:Q116"/>
    <mergeCell ref="N123:Q123"/>
    <mergeCell ref="F126:I126"/>
    <mergeCell ref="L126:M126"/>
    <mergeCell ref="N126:Q126"/>
    <mergeCell ref="F127:I127"/>
    <mergeCell ref="L127:M127"/>
    <mergeCell ref="N127:Q127"/>
    <mergeCell ref="F124:I124"/>
    <mergeCell ref="L124:M124"/>
  </mergeCells>
  <dataValidations count="2">
    <dataValidation type="list" allowBlank="1" showInputMessage="1" showErrorMessage="1" error="Povolené sú hodnoty K, M." sqref="D124:D129">
      <formula1>"K, M"</formula1>
    </dataValidation>
    <dataValidation type="list" allowBlank="1" showInputMessage="1" showErrorMessage="1" error="Povolené sú hodnoty základná, znížená, nulová." sqref="U124:U129">
      <formula1>"základná, znížená, nulová"</formula1>
    </dataValidation>
  </dataValidations>
  <hyperlinks>
    <hyperlink ref="F1:G1" location="C2" display="1) Krycí list rozpočtu"/>
    <hyperlink ref="H1:K1" location="C85" display="2) Rekapitulácia rozpočtu"/>
    <hyperlink ref="L1" location="C114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201860 - Sanácia skladky ...</vt:lpstr>
      <vt:lpstr>'201860 - Sanácia skladky ...'!Názvy_tlače</vt:lpstr>
      <vt:lpstr>'Rekapitulácia stavby'!Názvy_tlače</vt:lpstr>
      <vt:lpstr>'201860 - Sanácia skladky 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DESKTOP-0JE1LSN\anna_hricova</dc:creator>
  <cp:lastModifiedBy>Monika Ivanova</cp:lastModifiedBy>
  <dcterms:created xsi:type="dcterms:W3CDTF">2018-06-25T14:23:07Z</dcterms:created>
  <dcterms:modified xsi:type="dcterms:W3CDTF">2018-08-16T16:15:13Z</dcterms:modified>
</cp:coreProperties>
</file>