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onika\Verejné obstarávanie\Slavošovce\Zberný dvor_Slavošovce\PD_ZD_Slavosovce\pre VO z webu\"/>
    </mc:Choice>
  </mc:AlternateContent>
  <bookViews>
    <workbookView xWindow="0" yWindow="0" windowWidth="20490" windowHeight="7740" activeTab="1"/>
  </bookViews>
  <sheets>
    <sheet name="Rekapitulácia stavby" sheetId="1" r:id="rId1"/>
    <sheet name="1 - SO 01 Novostavba boxo..." sheetId="2" r:id="rId2"/>
    <sheet name="2 - SO 02 Spevnené plochy" sheetId="3" r:id="rId3"/>
    <sheet name="3 - SO 03 Oplotenie" sheetId="4" r:id="rId4"/>
    <sheet name="4 - SO 04 Areálová dažďov..." sheetId="5" r:id="rId5"/>
    <sheet name="5 - SO 05 Stojiská pre ko..." sheetId="6" r:id="rId6"/>
  </sheets>
  <definedNames>
    <definedName name="_xlnm.Print_Titles" localSheetId="1">'1 - SO 01 Novostavba boxo...'!$133:$133</definedName>
    <definedName name="_xlnm.Print_Titles" localSheetId="2">'2 - SO 02 Spevnené plochy'!$121:$121</definedName>
    <definedName name="_xlnm.Print_Titles" localSheetId="3">'3 - SO 03 Oplotenie'!$121:$121</definedName>
    <definedName name="_xlnm.Print_Titles" localSheetId="4">'4 - SO 04 Areálová dažďov...'!$119:$119</definedName>
    <definedName name="_xlnm.Print_Titles" localSheetId="5">'5 - SO 05 Stojiská pre ko...'!$124:$124</definedName>
    <definedName name="_xlnm.Print_Titles" localSheetId="0">'Rekapitulácia stavby'!$85:$85</definedName>
    <definedName name="_xlnm.Print_Area" localSheetId="1">'1 - SO 01 Novostavba boxo...'!$C$4:$Q$70,'1 - SO 01 Novostavba boxo...'!$C$76:$Q$117,'1 - SO 01 Novostavba boxo...'!$C$123:$Q$310</definedName>
    <definedName name="_xlnm.Print_Area" localSheetId="2">'2 - SO 02 Spevnené plochy'!$C$4:$Q$70,'2 - SO 02 Spevnené plochy'!$C$76:$Q$105,'2 - SO 02 Spevnené plochy'!$C$111:$Q$164</definedName>
    <definedName name="_xlnm.Print_Area" localSheetId="3">'3 - SO 03 Oplotenie'!$C$4:$Q$70,'3 - SO 03 Oplotenie'!$C$76:$Q$105,'3 - SO 03 Oplotenie'!$C$111:$Q$151</definedName>
    <definedName name="_xlnm.Print_Area" localSheetId="4">'4 - SO 04 Areálová dažďov...'!$C$4:$Q$70,'4 - SO 04 Areálová dažďov...'!$C$76:$Q$103,'4 - SO 04 Areálová dažďov...'!$C$109:$Q$171</definedName>
    <definedName name="_xlnm.Print_Area" localSheetId="5">'5 - SO 05 Stojiská pre ko...'!$C$4:$Q$70,'5 - SO 05 Stojiská pre ko...'!$C$76:$Q$108,'5 - SO 05 Stojiská pre ko...'!$C$114:$Q$211</definedName>
    <definedName name="_xlnm.Print_Area" localSheetId="0">'Rekapitulácia stavby'!$C$4:$AP$70,'Rekapitulácia stavby'!$C$76:$AP$100</definedName>
  </definedNames>
  <calcPr calcId="162913"/>
</workbook>
</file>

<file path=xl/calcChain.xml><?xml version="1.0" encoding="utf-8"?>
<calcChain xmlns="http://schemas.openxmlformats.org/spreadsheetml/2006/main">
  <c r="BK201" i="6" l="1"/>
  <c r="N201" i="6" s="1"/>
  <c r="N97" i="6" s="1"/>
  <c r="BK199" i="6"/>
  <c r="N199" i="6" s="1"/>
  <c r="N96" i="6" s="1"/>
  <c r="W196" i="6"/>
  <c r="AA176" i="6"/>
  <c r="Y176" i="6"/>
  <c r="W127" i="6"/>
  <c r="BK126" i="6"/>
  <c r="AY92" i="1"/>
  <c r="AX92" i="1"/>
  <c r="BI211" i="6"/>
  <c r="BH211" i="6"/>
  <c r="BG211" i="6"/>
  <c r="BF211" i="6"/>
  <c r="BE211" i="6"/>
  <c r="BK211" i="6"/>
  <c r="N211" i="6" s="1"/>
  <c r="BI210" i="6"/>
  <c r="BH210" i="6"/>
  <c r="BG210" i="6"/>
  <c r="BE210" i="6"/>
  <c r="N210" i="6"/>
  <c r="BF210" i="6" s="1"/>
  <c r="BK210" i="6"/>
  <c r="BI209" i="6"/>
  <c r="BH209" i="6"/>
  <c r="BG209" i="6"/>
  <c r="BE209" i="6"/>
  <c r="BK209" i="6"/>
  <c r="N209" i="6" s="1"/>
  <c r="BF209" i="6" s="1"/>
  <c r="BI208" i="6"/>
  <c r="BH208" i="6"/>
  <c r="BG208" i="6"/>
  <c r="BE208" i="6"/>
  <c r="BK208" i="6"/>
  <c r="N208" i="6" s="1"/>
  <c r="BF208" i="6" s="1"/>
  <c r="BI207" i="6"/>
  <c r="BH207" i="6"/>
  <c r="BG207" i="6"/>
  <c r="BF207" i="6"/>
  <c r="BE207" i="6"/>
  <c r="BK207" i="6"/>
  <c r="N207" i="6" s="1"/>
  <c r="BI203" i="6"/>
  <c r="BH203" i="6"/>
  <c r="BG203" i="6"/>
  <c r="BF203" i="6"/>
  <c r="BE203" i="6"/>
  <c r="AA203" i="6"/>
  <c r="Y203" i="6"/>
  <c r="Y201" i="6" s="1"/>
  <c r="W203" i="6"/>
  <c r="BK203" i="6"/>
  <c r="N203" i="6"/>
  <c r="BI202" i="6"/>
  <c r="BH202" i="6"/>
  <c r="BG202" i="6"/>
  <c r="BE202" i="6"/>
  <c r="AA202" i="6"/>
  <c r="AA201" i="6" s="1"/>
  <c r="Y202" i="6"/>
  <c r="W202" i="6"/>
  <c r="BK202" i="6"/>
  <c r="N202" i="6"/>
  <c r="BF202" i="6" s="1"/>
  <c r="BI200" i="6"/>
  <c r="BH200" i="6"/>
  <c r="BG200" i="6"/>
  <c r="BE200" i="6"/>
  <c r="AA200" i="6"/>
  <c r="AA199" i="6" s="1"/>
  <c r="Y200" i="6"/>
  <c r="Y199" i="6" s="1"/>
  <c r="W200" i="6"/>
  <c r="W199" i="6" s="1"/>
  <c r="BK200" i="6"/>
  <c r="N200" i="6"/>
  <c r="BF200" i="6" s="1"/>
  <c r="BI198" i="6"/>
  <c r="BH198" i="6"/>
  <c r="BG198" i="6"/>
  <c r="BF198" i="6"/>
  <c r="BE198" i="6"/>
  <c r="AA198" i="6"/>
  <c r="Y198" i="6"/>
  <c r="W198" i="6"/>
  <c r="BK198" i="6"/>
  <c r="N198" i="6"/>
  <c r="BI197" i="6"/>
  <c r="BH197" i="6"/>
  <c r="BG197" i="6"/>
  <c r="BE197" i="6"/>
  <c r="AA197" i="6"/>
  <c r="AA196" i="6" s="1"/>
  <c r="Y197" i="6"/>
  <c r="W197" i="6"/>
  <c r="BK197" i="6"/>
  <c r="BK196" i="6" s="1"/>
  <c r="N196" i="6" s="1"/>
  <c r="N95" i="6" s="1"/>
  <c r="N197" i="6"/>
  <c r="BF197" i="6" s="1"/>
  <c r="BI193" i="6"/>
  <c r="BH193" i="6"/>
  <c r="BG193" i="6"/>
  <c r="BE193" i="6"/>
  <c r="AA193" i="6"/>
  <c r="Y193" i="6"/>
  <c r="W193" i="6"/>
  <c r="BK193" i="6"/>
  <c r="N193" i="6"/>
  <c r="BF193" i="6" s="1"/>
  <c r="BI192" i="6"/>
  <c r="BH192" i="6"/>
  <c r="BG192" i="6"/>
  <c r="BF192" i="6"/>
  <c r="BE192" i="6"/>
  <c r="AA192" i="6"/>
  <c r="Y192" i="6"/>
  <c r="W192" i="6"/>
  <c r="BK192" i="6"/>
  <c r="N192" i="6"/>
  <c r="BI189" i="6"/>
  <c r="BH189" i="6"/>
  <c r="BG189" i="6"/>
  <c r="BE189" i="6"/>
  <c r="AA189" i="6"/>
  <c r="Y189" i="6"/>
  <c r="W189" i="6"/>
  <c r="BK189" i="6"/>
  <c r="N189" i="6"/>
  <c r="BF189" i="6" s="1"/>
  <c r="BI188" i="6"/>
  <c r="BH188" i="6"/>
  <c r="BG188" i="6"/>
  <c r="BF188" i="6"/>
  <c r="BE188" i="6"/>
  <c r="AA188" i="6"/>
  <c r="Y188" i="6"/>
  <c r="W188" i="6"/>
  <c r="BK188" i="6"/>
  <c r="N188" i="6"/>
  <c r="BI187" i="6"/>
  <c r="BH187" i="6"/>
  <c r="BG187" i="6"/>
  <c r="BE187" i="6"/>
  <c r="AA187" i="6"/>
  <c r="Y187" i="6"/>
  <c r="Y183" i="6" s="1"/>
  <c r="W187" i="6"/>
  <c r="BK187" i="6"/>
  <c r="N187" i="6"/>
  <c r="BF187" i="6" s="1"/>
  <c r="BI184" i="6"/>
  <c r="BH184" i="6"/>
  <c r="BG184" i="6"/>
  <c r="BF184" i="6"/>
  <c r="BE184" i="6"/>
  <c r="AA184" i="6"/>
  <c r="Y184" i="6"/>
  <c r="W184" i="6"/>
  <c r="BK184" i="6"/>
  <c r="BK183" i="6" s="1"/>
  <c r="N183" i="6" s="1"/>
  <c r="N94" i="6" s="1"/>
  <c r="N184" i="6"/>
  <c r="BI182" i="6"/>
  <c r="BH182" i="6"/>
  <c r="BG182" i="6"/>
  <c r="BE182" i="6"/>
  <c r="AA182" i="6"/>
  <c r="Y182" i="6"/>
  <c r="W182" i="6"/>
  <c r="BK182" i="6"/>
  <c r="N182" i="6"/>
  <c r="BF182" i="6" s="1"/>
  <c r="BI181" i="6"/>
  <c r="BH181" i="6"/>
  <c r="BG181" i="6"/>
  <c r="BF181" i="6"/>
  <c r="BE181" i="6"/>
  <c r="AA181" i="6"/>
  <c r="Y181" i="6"/>
  <c r="W181" i="6"/>
  <c r="BK181" i="6"/>
  <c r="N181" i="6"/>
  <c r="BI178" i="6"/>
  <c r="BH178" i="6"/>
  <c r="BG178" i="6"/>
  <c r="BE178" i="6"/>
  <c r="AA178" i="6"/>
  <c r="Y178" i="6"/>
  <c r="W178" i="6"/>
  <c r="BK178" i="6"/>
  <c r="BK176" i="6" s="1"/>
  <c r="N176" i="6" s="1"/>
  <c r="N178" i="6"/>
  <c r="BF178" i="6" s="1"/>
  <c r="BI177" i="6"/>
  <c r="BH177" i="6"/>
  <c r="BG177" i="6"/>
  <c r="BF177" i="6"/>
  <c r="BE177" i="6"/>
  <c r="AA177" i="6"/>
  <c r="Y177" i="6"/>
  <c r="W177" i="6"/>
  <c r="W176" i="6" s="1"/>
  <c r="BK177" i="6"/>
  <c r="N177" i="6"/>
  <c r="N93" i="6"/>
  <c r="BI175" i="6"/>
  <c r="BH175" i="6"/>
  <c r="BG175" i="6"/>
  <c r="BF175" i="6"/>
  <c r="BE175" i="6"/>
  <c r="AA175" i="6"/>
  <c r="Y175" i="6"/>
  <c r="W175" i="6"/>
  <c r="BK175" i="6"/>
  <c r="N175" i="6"/>
  <c r="BI174" i="6"/>
  <c r="BH174" i="6"/>
  <c r="BG174" i="6"/>
  <c r="BE174" i="6"/>
  <c r="AA174" i="6"/>
  <c r="AA170" i="6" s="1"/>
  <c r="Y174" i="6"/>
  <c r="W174" i="6"/>
  <c r="BK174" i="6"/>
  <c r="N174" i="6"/>
  <c r="BF174" i="6" s="1"/>
  <c r="BI171" i="6"/>
  <c r="BH171" i="6"/>
  <c r="BG171" i="6"/>
  <c r="BF171" i="6"/>
  <c r="BE171" i="6"/>
  <c r="AA171" i="6"/>
  <c r="Y171" i="6"/>
  <c r="W171" i="6"/>
  <c r="BK171" i="6"/>
  <c r="BK170" i="6" s="1"/>
  <c r="N170" i="6" s="1"/>
  <c r="N92" i="6" s="1"/>
  <c r="N171" i="6"/>
  <c r="BI169" i="6"/>
  <c r="BH169" i="6"/>
  <c r="BG169" i="6"/>
  <c r="BE169" i="6"/>
  <c r="AA169" i="6"/>
  <c r="Y169" i="6"/>
  <c r="W169" i="6"/>
  <c r="BK169" i="6"/>
  <c r="N169" i="6"/>
  <c r="BF169" i="6" s="1"/>
  <c r="BI168" i="6"/>
  <c r="BH168" i="6"/>
  <c r="BG168" i="6"/>
  <c r="BF168" i="6"/>
  <c r="BE168" i="6"/>
  <c r="AA168" i="6"/>
  <c r="Y168" i="6"/>
  <c r="W168" i="6"/>
  <c r="BK168" i="6"/>
  <c r="N168" i="6"/>
  <c r="BI165" i="6"/>
  <c r="BH165" i="6"/>
  <c r="BG165" i="6"/>
  <c r="BE165" i="6"/>
  <c r="AA165" i="6"/>
  <c r="Y165" i="6"/>
  <c r="W165" i="6"/>
  <c r="BK165" i="6"/>
  <c r="N165" i="6"/>
  <c r="BF165" i="6" s="1"/>
  <c r="BI164" i="6"/>
  <c r="BH164" i="6"/>
  <c r="BG164" i="6"/>
  <c r="BF164" i="6"/>
  <c r="BE164" i="6"/>
  <c r="AA164" i="6"/>
  <c r="Y164" i="6"/>
  <c r="W164" i="6"/>
  <c r="BK164" i="6"/>
  <c r="N164" i="6"/>
  <c r="BI161" i="6"/>
  <c r="BH161" i="6"/>
  <c r="BG161" i="6"/>
  <c r="BE161" i="6"/>
  <c r="AA161" i="6"/>
  <c r="Y161" i="6"/>
  <c r="W161" i="6"/>
  <c r="BK161" i="6"/>
  <c r="N161" i="6"/>
  <c r="BF161" i="6" s="1"/>
  <c r="BI160" i="6"/>
  <c r="BH160" i="6"/>
  <c r="BG160" i="6"/>
  <c r="BF160" i="6"/>
  <c r="BE160" i="6"/>
  <c r="AA160" i="6"/>
  <c r="Y160" i="6"/>
  <c r="W160" i="6"/>
  <c r="BK160" i="6"/>
  <c r="N160" i="6"/>
  <c r="BI159" i="6"/>
  <c r="BH159" i="6"/>
  <c r="BG159" i="6"/>
  <c r="BE159" i="6"/>
  <c r="AA159" i="6"/>
  <c r="Y159" i="6"/>
  <c r="W159" i="6"/>
  <c r="BK159" i="6"/>
  <c r="N159" i="6"/>
  <c r="BF159" i="6" s="1"/>
  <c r="BI156" i="6"/>
  <c r="BH156" i="6"/>
  <c r="BG156" i="6"/>
  <c r="BF156" i="6"/>
  <c r="BE156" i="6"/>
  <c r="AA156" i="6"/>
  <c r="Y156" i="6"/>
  <c r="W156" i="6"/>
  <c r="BK156" i="6"/>
  <c r="N156" i="6"/>
  <c r="BI155" i="6"/>
  <c r="BH155" i="6"/>
  <c r="BG155" i="6"/>
  <c r="BE155" i="6"/>
  <c r="AA155" i="6"/>
  <c r="Y155" i="6"/>
  <c r="W155" i="6"/>
  <c r="BK155" i="6"/>
  <c r="N155" i="6"/>
  <c r="BF155" i="6" s="1"/>
  <c r="BI152" i="6"/>
  <c r="BH152" i="6"/>
  <c r="BG152" i="6"/>
  <c r="BF152" i="6"/>
  <c r="BE152" i="6"/>
  <c r="AA152" i="6"/>
  <c r="Y152" i="6"/>
  <c r="W152" i="6"/>
  <c r="W150" i="6" s="1"/>
  <c r="BK152" i="6"/>
  <c r="N152" i="6"/>
  <c r="BI151" i="6"/>
  <c r="BH151" i="6"/>
  <c r="BG151" i="6"/>
  <c r="BE151" i="6"/>
  <c r="AA151" i="6"/>
  <c r="Y151" i="6"/>
  <c r="W151" i="6"/>
  <c r="BK151" i="6"/>
  <c r="BK150" i="6" s="1"/>
  <c r="N150" i="6" s="1"/>
  <c r="N91" i="6" s="1"/>
  <c r="N151" i="6"/>
  <c r="BF151" i="6" s="1"/>
  <c r="BI149" i="6"/>
  <c r="BH149" i="6"/>
  <c r="BG149" i="6"/>
  <c r="BE149" i="6"/>
  <c r="AA149" i="6"/>
  <c r="Y149" i="6"/>
  <c r="W149" i="6"/>
  <c r="BK149" i="6"/>
  <c r="N149" i="6"/>
  <c r="BF149" i="6" s="1"/>
  <c r="BI148" i="6"/>
  <c r="BH148" i="6"/>
  <c r="BG148" i="6"/>
  <c r="BF148" i="6"/>
  <c r="BE148" i="6"/>
  <c r="AA148" i="6"/>
  <c r="Y148" i="6"/>
  <c r="W148" i="6"/>
  <c r="BK148" i="6"/>
  <c r="N148" i="6"/>
  <c r="BI147" i="6"/>
  <c r="BH147" i="6"/>
  <c r="BG147" i="6"/>
  <c r="BE147" i="6"/>
  <c r="AA147" i="6"/>
  <c r="Y147" i="6"/>
  <c r="W147" i="6"/>
  <c r="BK147" i="6"/>
  <c r="N147" i="6"/>
  <c r="BF147" i="6" s="1"/>
  <c r="BI144" i="6"/>
  <c r="BH144" i="6"/>
  <c r="BG144" i="6"/>
  <c r="BF144" i="6"/>
  <c r="BE144" i="6"/>
  <c r="AA144" i="6"/>
  <c r="Y144" i="6"/>
  <c r="W144" i="6"/>
  <c r="BK144" i="6"/>
  <c r="N144" i="6"/>
  <c r="BI143" i="6"/>
  <c r="BH143" i="6"/>
  <c r="BG143" i="6"/>
  <c r="BE143" i="6"/>
  <c r="AA143" i="6"/>
  <c r="Y143" i="6"/>
  <c r="W143" i="6"/>
  <c r="BK143" i="6"/>
  <c r="N143" i="6"/>
  <c r="BF143" i="6" s="1"/>
  <c r="BI142" i="6"/>
  <c r="BH142" i="6"/>
  <c r="BG142" i="6"/>
  <c r="BF142" i="6"/>
  <c r="BE142" i="6"/>
  <c r="AA142" i="6"/>
  <c r="Y142" i="6"/>
  <c r="W142" i="6"/>
  <c r="BK142" i="6"/>
  <c r="N142" i="6"/>
  <c r="BI141" i="6"/>
  <c r="BH141" i="6"/>
  <c r="BG141" i="6"/>
  <c r="BE141" i="6"/>
  <c r="AA141" i="6"/>
  <c r="Y141" i="6"/>
  <c r="W141" i="6"/>
  <c r="BK141" i="6"/>
  <c r="N141" i="6"/>
  <c r="BF141" i="6" s="1"/>
  <c r="BI140" i="6"/>
  <c r="BH140" i="6"/>
  <c r="BG140" i="6"/>
  <c r="BF140" i="6"/>
  <c r="BE140" i="6"/>
  <c r="AA140" i="6"/>
  <c r="Y140" i="6"/>
  <c r="W140" i="6"/>
  <c r="BK140" i="6"/>
  <c r="N140" i="6"/>
  <c r="BI139" i="6"/>
  <c r="BH139" i="6"/>
  <c r="BG139" i="6"/>
  <c r="BE139" i="6"/>
  <c r="AA139" i="6"/>
  <c r="Y139" i="6"/>
  <c r="W139" i="6"/>
  <c r="BK139" i="6"/>
  <c r="N139" i="6"/>
  <c r="BF139" i="6" s="1"/>
  <c r="BI138" i="6"/>
  <c r="BH138" i="6"/>
  <c r="BG138" i="6"/>
  <c r="BF138" i="6"/>
  <c r="BE138" i="6"/>
  <c r="AA138" i="6"/>
  <c r="Y138" i="6"/>
  <c r="W138" i="6"/>
  <c r="BK138" i="6"/>
  <c r="N138" i="6"/>
  <c r="BI137" i="6"/>
  <c r="BH137" i="6"/>
  <c r="BG137" i="6"/>
  <c r="BE137" i="6"/>
  <c r="AA137" i="6"/>
  <c r="Y137" i="6"/>
  <c r="W137" i="6"/>
  <c r="BK137" i="6"/>
  <c r="N137" i="6"/>
  <c r="BF137" i="6" s="1"/>
  <c r="BI134" i="6"/>
  <c r="BH134" i="6"/>
  <c r="BG134" i="6"/>
  <c r="BF134" i="6"/>
  <c r="BE134" i="6"/>
  <c r="AA134" i="6"/>
  <c r="Y134" i="6"/>
  <c r="W134" i="6"/>
  <c r="BK134" i="6"/>
  <c r="N134" i="6"/>
  <c r="BI133" i="6"/>
  <c r="BH133" i="6"/>
  <c r="BG133" i="6"/>
  <c r="BE133" i="6"/>
  <c r="AA133" i="6"/>
  <c r="Y133" i="6"/>
  <c r="W133" i="6"/>
  <c r="BK133" i="6"/>
  <c r="N133" i="6"/>
  <c r="BF133" i="6" s="1"/>
  <c r="BI132" i="6"/>
  <c r="BH132" i="6"/>
  <c r="BG132" i="6"/>
  <c r="BF132" i="6"/>
  <c r="BE132" i="6"/>
  <c r="AA132" i="6"/>
  <c r="Y132" i="6"/>
  <c r="W132" i="6"/>
  <c r="BK132" i="6"/>
  <c r="N132" i="6"/>
  <c r="BI129" i="6"/>
  <c r="BH129" i="6"/>
  <c r="BG129" i="6"/>
  <c r="BE129" i="6"/>
  <c r="AA129" i="6"/>
  <c r="Y129" i="6"/>
  <c r="Y127" i="6" s="1"/>
  <c r="W129" i="6"/>
  <c r="BK129" i="6"/>
  <c r="N129" i="6"/>
  <c r="BF129" i="6" s="1"/>
  <c r="BI128" i="6"/>
  <c r="BH128" i="6"/>
  <c r="BG128" i="6"/>
  <c r="BF128" i="6"/>
  <c r="BE128" i="6"/>
  <c r="AA128" i="6"/>
  <c r="Y128" i="6"/>
  <c r="W128" i="6"/>
  <c r="BK128" i="6"/>
  <c r="BK127" i="6" s="1"/>
  <c r="N127" i="6" s="1"/>
  <c r="N90" i="6" s="1"/>
  <c r="N128" i="6"/>
  <c r="M122" i="6"/>
  <c r="M121" i="6"/>
  <c r="F121" i="6"/>
  <c r="M119" i="6"/>
  <c r="F119" i="6"/>
  <c r="F117" i="6"/>
  <c r="F116" i="6"/>
  <c r="BI106" i="6"/>
  <c r="BH106" i="6"/>
  <c r="BG106" i="6"/>
  <c r="BE106" i="6"/>
  <c r="BI105" i="6"/>
  <c r="BH105" i="6"/>
  <c r="BG105" i="6"/>
  <c r="BE105" i="6"/>
  <c r="BI104" i="6"/>
  <c r="BH104" i="6"/>
  <c r="BG104" i="6"/>
  <c r="BE104" i="6"/>
  <c r="BI103" i="6"/>
  <c r="BH103" i="6"/>
  <c r="BG103" i="6"/>
  <c r="BE103" i="6"/>
  <c r="BI102" i="6"/>
  <c r="BH102" i="6"/>
  <c r="BG102" i="6"/>
  <c r="BE102" i="6"/>
  <c r="BI101" i="6"/>
  <c r="BH101" i="6"/>
  <c r="BG101" i="6"/>
  <c r="BE101" i="6"/>
  <c r="M84" i="6"/>
  <c r="M83" i="6"/>
  <c r="F83" i="6"/>
  <c r="M81" i="6"/>
  <c r="F81" i="6"/>
  <c r="F79" i="6"/>
  <c r="F78" i="6"/>
  <c r="O15" i="6"/>
  <c r="E15" i="6"/>
  <c r="O14" i="6"/>
  <c r="O9" i="6"/>
  <c r="F6" i="6"/>
  <c r="W164" i="5"/>
  <c r="W135" i="5"/>
  <c r="BK133" i="5"/>
  <c r="N133" i="5" s="1"/>
  <c r="N90" i="5" s="1"/>
  <c r="AY91" i="1"/>
  <c r="AX91" i="1"/>
  <c r="BI171" i="5"/>
  <c r="BH171" i="5"/>
  <c r="BG171" i="5"/>
  <c r="BE171" i="5"/>
  <c r="BK171" i="5"/>
  <c r="N171" i="5" s="1"/>
  <c r="BF171" i="5" s="1"/>
  <c r="BI170" i="5"/>
  <c r="BH170" i="5"/>
  <c r="BG170" i="5"/>
  <c r="BF170" i="5"/>
  <c r="BE170" i="5"/>
  <c r="BK170" i="5"/>
  <c r="N170" i="5" s="1"/>
  <c r="BI169" i="5"/>
  <c r="BH169" i="5"/>
  <c r="BG169" i="5"/>
  <c r="BE169" i="5"/>
  <c r="N169" i="5"/>
  <c r="BF169" i="5" s="1"/>
  <c r="BK169" i="5"/>
  <c r="BI168" i="5"/>
  <c r="BH168" i="5"/>
  <c r="BG168" i="5"/>
  <c r="BE168" i="5"/>
  <c r="N168" i="5"/>
  <c r="BF168" i="5" s="1"/>
  <c r="BK168" i="5"/>
  <c r="BI167" i="5"/>
  <c r="BH167" i="5"/>
  <c r="BG167" i="5"/>
  <c r="BE167" i="5"/>
  <c r="BK167" i="5"/>
  <c r="N167" i="5" s="1"/>
  <c r="BF167" i="5" s="1"/>
  <c r="BI165" i="5"/>
  <c r="BH165" i="5"/>
  <c r="BG165" i="5"/>
  <c r="BE165" i="5"/>
  <c r="AA165" i="5"/>
  <c r="AA164" i="5" s="1"/>
  <c r="Y165" i="5"/>
  <c r="Y164" i="5" s="1"/>
  <c r="W165" i="5"/>
  <c r="BK165" i="5"/>
  <c r="BK164" i="5" s="1"/>
  <c r="N164" i="5" s="1"/>
  <c r="N92" i="5" s="1"/>
  <c r="N165" i="5"/>
  <c r="BF165" i="5" s="1"/>
  <c r="BI161" i="5"/>
  <c r="BH161" i="5"/>
  <c r="BG161" i="5"/>
  <c r="BF161" i="5"/>
  <c r="BE161" i="5"/>
  <c r="AA161" i="5"/>
  <c r="Y161" i="5"/>
  <c r="W161" i="5"/>
  <c r="BK161" i="5"/>
  <c r="N161" i="5"/>
  <c r="BI160" i="5"/>
  <c r="BH160" i="5"/>
  <c r="BG160" i="5"/>
  <c r="BE160" i="5"/>
  <c r="AA160" i="5"/>
  <c r="Y160" i="5"/>
  <c r="W160" i="5"/>
  <c r="BK160" i="5"/>
  <c r="N160" i="5"/>
  <c r="BF160" i="5" s="1"/>
  <c r="BI159" i="5"/>
  <c r="BH159" i="5"/>
  <c r="BG159" i="5"/>
  <c r="BF159" i="5"/>
  <c r="BE159" i="5"/>
  <c r="AA159" i="5"/>
  <c r="Y159" i="5"/>
  <c r="W159" i="5"/>
  <c r="BK159" i="5"/>
  <c r="N159" i="5"/>
  <c r="BI158" i="5"/>
  <c r="BH158" i="5"/>
  <c r="BG158" i="5"/>
  <c r="BE158" i="5"/>
  <c r="AA158" i="5"/>
  <c r="Y158" i="5"/>
  <c r="W158" i="5"/>
  <c r="BK158" i="5"/>
  <c r="N158" i="5"/>
  <c r="BF158" i="5" s="1"/>
  <c r="BI157" i="5"/>
  <c r="BH157" i="5"/>
  <c r="BG157" i="5"/>
  <c r="BF157" i="5"/>
  <c r="BE157" i="5"/>
  <c r="AA157" i="5"/>
  <c r="Y157" i="5"/>
  <c r="W157" i="5"/>
  <c r="BK157" i="5"/>
  <c r="N157" i="5"/>
  <c r="BI156" i="5"/>
  <c r="BH156" i="5"/>
  <c r="BG156" i="5"/>
  <c r="BE156" i="5"/>
  <c r="AA156" i="5"/>
  <c r="Y156" i="5"/>
  <c r="W156" i="5"/>
  <c r="BK156" i="5"/>
  <c r="N156" i="5"/>
  <c r="BF156" i="5" s="1"/>
  <c r="BI155" i="5"/>
  <c r="BH155" i="5"/>
  <c r="BG155" i="5"/>
  <c r="BF155" i="5"/>
  <c r="BE155" i="5"/>
  <c r="AA155" i="5"/>
  <c r="Y155" i="5"/>
  <c r="W155" i="5"/>
  <c r="BK155" i="5"/>
  <c r="N155" i="5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F153" i="5"/>
  <c r="BE153" i="5"/>
  <c r="AA153" i="5"/>
  <c r="Y153" i="5"/>
  <c r="W153" i="5"/>
  <c r="BK153" i="5"/>
  <c r="N153" i="5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F151" i="5"/>
  <c r="BE151" i="5"/>
  <c r="AA151" i="5"/>
  <c r="Y151" i="5"/>
  <c r="W151" i="5"/>
  <c r="BK151" i="5"/>
  <c r="N151" i="5"/>
  <c r="BI150" i="5"/>
  <c r="BH150" i="5"/>
  <c r="BG150" i="5"/>
  <c r="BE150" i="5"/>
  <c r="AA150" i="5"/>
  <c r="Y150" i="5"/>
  <c r="W150" i="5"/>
  <c r="BK150" i="5"/>
  <c r="N150" i="5"/>
  <c r="BF150" i="5" s="1"/>
  <c r="BI149" i="5"/>
  <c r="BH149" i="5"/>
  <c r="BG149" i="5"/>
  <c r="BF149" i="5"/>
  <c r="BE149" i="5"/>
  <c r="AA149" i="5"/>
  <c r="Y149" i="5"/>
  <c r="W149" i="5"/>
  <c r="BK149" i="5"/>
  <c r="N149" i="5"/>
  <c r="BI148" i="5"/>
  <c r="BH148" i="5"/>
  <c r="BG148" i="5"/>
  <c r="BE148" i="5"/>
  <c r="AA148" i="5"/>
  <c r="Y148" i="5"/>
  <c r="W148" i="5"/>
  <c r="BK148" i="5"/>
  <c r="N148" i="5"/>
  <c r="BF148" i="5" s="1"/>
  <c r="BI147" i="5"/>
  <c r="BH147" i="5"/>
  <c r="BG147" i="5"/>
  <c r="BF147" i="5"/>
  <c r="BE147" i="5"/>
  <c r="AA147" i="5"/>
  <c r="Y147" i="5"/>
  <c r="W147" i="5"/>
  <c r="BK147" i="5"/>
  <c r="N147" i="5"/>
  <c r="BI146" i="5"/>
  <c r="BH146" i="5"/>
  <c r="BG146" i="5"/>
  <c r="BE146" i="5"/>
  <c r="AA146" i="5"/>
  <c r="Y146" i="5"/>
  <c r="W146" i="5"/>
  <c r="BK146" i="5"/>
  <c r="N146" i="5"/>
  <c r="BF146" i="5" s="1"/>
  <c r="BI145" i="5"/>
  <c r="BH145" i="5"/>
  <c r="BG145" i="5"/>
  <c r="BF145" i="5"/>
  <c r="BE145" i="5"/>
  <c r="AA145" i="5"/>
  <c r="Y145" i="5"/>
  <c r="W145" i="5"/>
  <c r="BK145" i="5"/>
  <c r="N145" i="5"/>
  <c r="BI144" i="5"/>
  <c r="BH144" i="5"/>
  <c r="BG144" i="5"/>
  <c r="BE144" i="5"/>
  <c r="AA144" i="5"/>
  <c r="Y144" i="5"/>
  <c r="W144" i="5"/>
  <c r="BK144" i="5"/>
  <c r="N144" i="5"/>
  <c r="BF144" i="5" s="1"/>
  <c r="BI141" i="5"/>
  <c r="BH141" i="5"/>
  <c r="BG141" i="5"/>
  <c r="BF141" i="5"/>
  <c r="BE141" i="5"/>
  <c r="AA141" i="5"/>
  <c r="Y141" i="5"/>
  <c r="W141" i="5"/>
  <c r="BK141" i="5"/>
  <c r="N141" i="5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F139" i="5"/>
  <c r="BE139" i="5"/>
  <c r="AA139" i="5"/>
  <c r="Y139" i="5"/>
  <c r="Y135" i="5" s="1"/>
  <c r="W139" i="5"/>
  <c r="BK139" i="5"/>
  <c r="N139" i="5"/>
  <c r="BI138" i="5"/>
  <c r="BH138" i="5"/>
  <c r="BG138" i="5"/>
  <c r="BE138" i="5"/>
  <c r="AA138" i="5"/>
  <c r="Y138" i="5"/>
  <c r="W138" i="5"/>
  <c r="BK138" i="5"/>
  <c r="N138" i="5"/>
  <c r="BF138" i="5" s="1"/>
  <c r="BI137" i="5"/>
  <c r="BH137" i="5"/>
  <c r="BG137" i="5"/>
  <c r="BF137" i="5"/>
  <c r="BE137" i="5"/>
  <c r="AA137" i="5"/>
  <c r="Y137" i="5"/>
  <c r="W137" i="5"/>
  <c r="BK137" i="5"/>
  <c r="N137" i="5"/>
  <c r="BI136" i="5"/>
  <c r="BH136" i="5"/>
  <c r="BG136" i="5"/>
  <c r="BE136" i="5"/>
  <c r="AA136" i="5"/>
  <c r="Y136" i="5"/>
  <c r="W136" i="5"/>
  <c r="BK136" i="5"/>
  <c r="N136" i="5"/>
  <c r="BF136" i="5" s="1"/>
  <c r="BI134" i="5"/>
  <c r="BH134" i="5"/>
  <c r="BG134" i="5"/>
  <c r="BE134" i="5"/>
  <c r="AA134" i="5"/>
  <c r="AA133" i="5" s="1"/>
  <c r="Y134" i="5"/>
  <c r="Y133" i="5" s="1"/>
  <c r="W134" i="5"/>
  <c r="W133" i="5" s="1"/>
  <c r="BK134" i="5"/>
  <c r="N134" i="5"/>
  <c r="BF134" i="5" s="1"/>
  <c r="BI132" i="5"/>
  <c r="BH132" i="5"/>
  <c r="BG132" i="5"/>
  <c r="BF132" i="5"/>
  <c r="BE132" i="5"/>
  <c r="AA132" i="5"/>
  <c r="Y132" i="5"/>
  <c r="W132" i="5"/>
  <c r="BK132" i="5"/>
  <c r="N132" i="5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H34" i="5" s="1"/>
  <c r="BB91" i="1" s="1"/>
  <c r="BF130" i="5"/>
  <c r="BE130" i="5"/>
  <c r="AA130" i="5"/>
  <c r="Y130" i="5"/>
  <c r="W130" i="5"/>
  <c r="BK130" i="5"/>
  <c r="N130" i="5"/>
  <c r="BI129" i="5"/>
  <c r="BH129" i="5"/>
  <c r="BG129" i="5"/>
  <c r="BE129" i="5"/>
  <c r="AA129" i="5"/>
  <c r="AA121" i="5" s="1"/>
  <c r="Y129" i="5"/>
  <c r="W129" i="5"/>
  <c r="BK129" i="5"/>
  <c r="N129" i="5"/>
  <c r="BF129" i="5" s="1"/>
  <c r="BI128" i="5"/>
  <c r="BH128" i="5"/>
  <c r="BG128" i="5"/>
  <c r="BF128" i="5"/>
  <c r="BE128" i="5"/>
  <c r="AA128" i="5"/>
  <c r="Y128" i="5"/>
  <c r="W128" i="5"/>
  <c r="BK128" i="5"/>
  <c r="N128" i="5"/>
  <c r="BI125" i="5"/>
  <c r="BH125" i="5"/>
  <c r="BG125" i="5"/>
  <c r="BE125" i="5"/>
  <c r="AA125" i="5"/>
  <c r="Y125" i="5"/>
  <c r="W125" i="5"/>
  <c r="BK125" i="5"/>
  <c r="N125" i="5"/>
  <c r="BF125" i="5" s="1"/>
  <c r="BI124" i="5"/>
  <c r="BH124" i="5"/>
  <c r="BG124" i="5"/>
  <c r="BF124" i="5"/>
  <c r="BE124" i="5"/>
  <c r="AA124" i="5"/>
  <c r="Y124" i="5"/>
  <c r="W124" i="5"/>
  <c r="BK124" i="5"/>
  <c r="N124" i="5"/>
  <c r="BI123" i="5"/>
  <c r="BH123" i="5"/>
  <c r="BG123" i="5"/>
  <c r="BE123" i="5"/>
  <c r="AA123" i="5"/>
  <c r="Y123" i="5"/>
  <c r="W123" i="5"/>
  <c r="BK123" i="5"/>
  <c r="N123" i="5"/>
  <c r="BF123" i="5" s="1"/>
  <c r="BI122" i="5"/>
  <c r="BH122" i="5"/>
  <c r="BG122" i="5"/>
  <c r="BF122" i="5"/>
  <c r="BE122" i="5"/>
  <c r="AA122" i="5"/>
  <c r="Y122" i="5"/>
  <c r="W122" i="5"/>
  <c r="BK122" i="5"/>
  <c r="N122" i="5"/>
  <c r="M117" i="5"/>
  <c r="M116" i="5"/>
  <c r="F116" i="5"/>
  <c r="M114" i="5"/>
  <c r="F114" i="5"/>
  <c r="F112" i="5"/>
  <c r="BI101" i="5"/>
  <c r="BH101" i="5"/>
  <c r="BG101" i="5"/>
  <c r="BE101" i="5"/>
  <c r="BI100" i="5"/>
  <c r="BH100" i="5"/>
  <c r="BG100" i="5"/>
  <c r="BE100" i="5"/>
  <c r="BI99" i="5"/>
  <c r="BH99" i="5"/>
  <c r="BG99" i="5"/>
  <c r="BE99" i="5"/>
  <c r="BI98" i="5"/>
  <c r="BH98" i="5"/>
  <c r="BG98" i="5"/>
  <c r="BE98" i="5"/>
  <c r="BI97" i="5"/>
  <c r="BH97" i="5"/>
  <c r="BG97" i="5"/>
  <c r="BE97" i="5"/>
  <c r="BI96" i="5"/>
  <c r="BH96" i="5"/>
  <c r="BG96" i="5"/>
  <c r="BE96" i="5"/>
  <c r="M84" i="5"/>
  <c r="M83" i="5"/>
  <c r="F83" i="5"/>
  <c r="M81" i="5"/>
  <c r="F81" i="5"/>
  <c r="F79" i="5"/>
  <c r="O15" i="5"/>
  <c r="E15" i="5"/>
  <c r="O14" i="5"/>
  <c r="O9" i="5"/>
  <c r="F6" i="5"/>
  <c r="F78" i="5" s="1"/>
  <c r="Y132" i="4"/>
  <c r="W127" i="4"/>
  <c r="W123" i="4" s="1"/>
  <c r="N124" i="4"/>
  <c r="N90" i="4" s="1"/>
  <c r="AY90" i="1"/>
  <c r="AX90" i="1"/>
  <c r="BI151" i="4"/>
  <c r="BH151" i="4"/>
  <c r="BG151" i="4"/>
  <c r="BE151" i="4"/>
  <c r="BK151" i="4"/>
  <c r="N151" i="4" s="1"/>
  <c r="BF151" i="4" s="1"/>
  <c r="BI150" i="4"/>
  <c r="BH150" i="4"/>
  <c r="BG150" i="4"/>
  <c r="BE150" i="4"/>
  <c r="BK150" i="4"/>
  <c r="N150" i="4" s="1"/>
  <c r="BF150" i="4" s="1"/>
  <c r="BI149" i="4"/>
  <c r="BH149" i="4"/>
  <c r="BG149" i="4"/>
  <c r="BF149" i="4"/>
  <c r="BE149" i="4"/>
  <c r="N149" i="4"/>
  <c r="BK149" i="4"/>
  <c r="BI148" i="4"/>
  <c r="BH148" i="4"/>
  <c r="BG148" i="4"/>
  <c r="BE148" i="4"/>
  <c r="N148" i="4"/>
  <c r="BF148" i="4" s="1"/>
  <c r="BK148" i="4"/>
  <c r="BI147" i="4"/>
  <c r="BH147" i="4"/>
  <c r="BG147" i="4"/>
  <c r="BE147" i="4"/>
  <c r="BK147" i="4"/>
  <c r="BI145" i="4"/>
  <c r="BH145" i="4"/>
  <c r="BG145" i="4"/>
  <c r="BE145" i="4"/>
  <c r="AA145" i="4"/>
  <c r="Y145" i="4"/>
  <c r="W145" i="4"/>
  <c r="BK145" i="4"/>
  <c r="N145" i="4"/>
  <c r="BF145" i="4" s="1"/>
  <c r="BI144" i="4"/>
  <c r="BH144" i="4"/>
  <c r="BG144" i="4"/>
  <c r="BF144" i="4"/>
  <c r="BE144" i="4"/>
  <c r="AA144" i="4"/>
  <c r="Y144" i="4"/>
  <c r="W144" i="4"/>
  <c r="BK144" i="4"/>
  <c r="N144" i="4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F142" i="4"/>
  <c r="BE142" i="4"/>
  <c r="AA142" i="4"/>
  <c r="Y142" i="4"/>
  <c r="W142" i="4"/>
  <c r="BK142" i="4"/>
  <c r="N142" i="4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F140" i="4"/>
  <c r="BE140" i="4"/>
  <c r="AA140" i="4"/>
  <c r="Y140" i="4"/>
  <c r="W140" i="4"/>
  <c r="BK140" i="4"/>
  <c r="N140" i="4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F137" i="4"/>
  <c r="BE137" i="4"/>
  <c r="AA137" i="4"/>
  <c r="Y137" i="4"/>
  <c r="W137" i="4"/>
  <c r="BK137" i="4"/>
  <c r="N137" i="4"/>
  <c r="BI136" i="4"/>
  <c r="BH136" i="4"/>
  <c r="BG136" i="4"/>
  <c r="BE136" i="4"/>
  <c r="AA136" i="4"/>
  <c r="Y136" i="4"/>
  <c r="W136" i="4"/>
  <c r="BK136" i="4"/>
  <c r="BK135" i="4" s="1"/>
  <c r="N136" i="4"/>
  <c r="BF136" i="4" s="1"/>
  <c r="BI133" i="4"/>
  <c r="BH133" i="4"/>
  <c r="BG133" i="4"/>
  <c r="BE133" i="4"/>
  <c r="AA133" i="4"/>
  <c r="AA132" i="4" s="1"/>
  <c r="Y133" i="4"/>
  <c r="W133" i="4"/>
  <c r="W132" i="4" s="1"/>
  <c r="BK133" i="4"/>
  <c r="BK132" i="4" s="1"/>
  <c r="N132" i="4" s="1"/>
  <c r="N92" i="4" s="1"/>
  <c r="N133" i="4"/>
  <c r="BF133" i="4" s="1"/>
  <c r="BI131" i="4"/>
  <c r="BH131" i="4"/>
  <c r="BG131" i="4"/>
  <c r="BE131" i="4"/>
  <c r="AA131" i="4"/>
  <c r="Y131" i="4"/>
  <c r="W131" i="4"/>
  <c r="BK131" i="4"/>
  <c r="N131" i="4"/>
  <c r="BF131" i="4" s="1"/>
  <c r="BI130" i="4"/>
  <c r="BH130" i="4"/>
  <c r="BG130" i="4"/>
  <c r="BF130" i="4"/>
  <c r="BE130" i="4"/>
  <c r="AA130" i="4"/>
  <c r="Y130" i="4"/>
  <c r="W130" i="4"/>
  <c r="BK130" i="4"/>
  <c r="N130" i="4"/>
  <c r="BI128" i="4"/>
  <c r="BH128" i="4"/>
  <c r="BG128" i="4"/>
  <c r="BE128" i="4"/>
  <c r="AA128" i="4"/>
  <c r="Y128" i="4"/>
  <c r="W128" i="4"/>
  <c r="BK128" i="4"/>
  <c r="N128" i="4"/>
  <c r="BF128" i="4" s="1"/>
  <c r="BI125" i="4"/>
  <c r="BH125" i="4"/>
  <c r="BG125" i="4"/>
  <c r="BF125" i="4"/>
  <c r="BE125" i="4"/>
  <c r="AA125" i="4"/>
  <c r="AA124" i="4" s="1"/>
  <c r="Y125" i="4"/>
  <c r="Y124" i="4" s="1"/>
  <c r="W125" i="4"/>
  <c r="W124" i="4" s="1"/>
  <c r="BK125" i="4"/>
  <c r="BK124" i="4" s="1"/>
  <c r="N125" i="4"/>
  <c r="M119" i="4"/>
  <c r="M118" i="4"/>
  <c r="F118" i="4"/>
  <c r="F116" i="4"/>
  <c r="F114" i="4"/>
  <c r="BI103" i="4"/>
  <c r="BH103" i="4"/>
  <c r="BG103" i="4"/>
  <c r="BE103" i="4"/>
  <c r="BI102" i="4"/>
  <c r="BH102" i="4"/>
  <c r="BG102" i="4"/>
  <c r="BE102" i="4"/>
  <c r="BI101" i="4"/>
  <c r="BH101" i="4"/>
  <c r="BG101" i="4"/>
  <c r="BE101" i="4"/>
  <c r="BI100" i="4"/>
  <c r="BH100" i="4"/>
  <c r="BG100" i="4"/>
  <c r="BE100" i="4"/>
  <c r="BI99" i="4"/>
  <c r="BH99" i="4"/>
  <c r="BG99" i="4"/>
  <c r="BE99" i="4"/>
  <c r="M32" i="4" s="1"/>
  <c r="AV90" i="1" s="1"/>
  <c r="BI98" i="4"/>
  <c r="BH98" i="4"/>
  <c r="BG98" i="4"/>
  <c r="BE98" i="4"/>
  <c r="M84" i="4"/>
  <c r="M83" i="4"/>
  <c r="F83" i="4"/>
  <c r="F81" i="4"/>
  <c r="F79" i="4"/>
  <c r="O15" i="4"/>
  <c r="E15" i="4"/>
  <c r="O14" i="4"/>
  <c r="O9" i="4"/>
  <c r="M116" i="4" s="1"/>
  <c r="F6" i="4"/>
  <c r="F78" i="4" s="1"/>
  <c r="AA150" i="3"/>
  <c r="Y150" i="3"/>
  <c r="N141" i="3"/>
  <c r="N92" i="3" s="1"/>
  <c r="BK141" i="3"/>
  <c r="W124" i="3"/>
  <c r="AY89" i="1"/>
  <c r="AX89" i="1"/>
  <c r="BI164" i="3"/>
  <c r="BH164" i="3"/>
  <c r="BG164" i="3"/>
  <c r="BF164" i="3"/>
  <c r="BE164" i="3"/>
  <c r="BK164" i="3"/>
  <c r="N164" i="3" s="1"/>
  <c r="BI163" i="3"/>
  <c r="BH163" i="3"/>
  <c r="BG163" i="3"/>
  <c r="BE163" i="3"/>
  <c r="N163" i="3"/>
  <c r="BF163" i="3" s="1"/>
  <c r="BK163" i="3"/>
  <c r="BI162" i="3"/>
  <c r="BH162" i="3"/>
  <c r="BG162" i="3"/>
  <c r="BE162" i="3"/>
  <c r="BK162" i="3"/>
  <c r="N162" i="3" s="1"/>
  <c r="BF162" i="3" s="1"/>
  <c r="BI161" i="3"/>
  <c r="BH161" i="3"/>
  <c r="BG161" i="3"/>
  <c r="BE161" i="3"/>
  <c r="BK161" i="3"/>
  <c r="N161" i="3" s="1"/>
  <c r="BF161" i="3" s="1"/>
  <c r="BI160" i="3"/>
  <c r="BH160" i="3"/>
  <c r="BG160" i="3"/>
  <c r="BE160" i="3"/>
  <c r="BK160" i="3"/>
  <c r="BI158" i="3"/>
  <c r="BH158" i="3"/>
  <c r="BG158" i="3"/>
  <c r="BF158" i="3"/>
  <c r="BE158" i="3"/>
  <c r="AA158" i="3"/>
  <c r="AA157" i="3" s="1"/>
  <c r="Y158" i="3"/>
  <c r="Y157" i="3" s="1"/>
  <c r="W158" i="3"/>
  <c r="W157" i="3" s="1"/>
  <c r="BK158" i="3"/>
  <c r="BK157" i="3" s="1"/>
  <c r="N157" i="3" s="1"/>
  <c r="N158" i="3"/>
  <c r="N94" i="3"/>
  <c r="BI156" i="3"/>
  <c r="BH156" i="3"/>
  <c r="BG156" i="3"/>
  <c r="BF156" i="3"/>
  <c r="BE156" i="3"/>
  <c r="AA156" i="3"/>
  <c r="Y156" i="3"/>
  <c r="W156" i="3"/>
  <c r="BK156" i="3"/>
  <c r="N156" i="3"/>
  <c r="BI155" i="3"/>
  <c r="BH155" i="3"/>
  <c r="BG155" i="3"/>
  <c r="BE155" i="3"/>
  <c r="AA155" i="3"/>
  <c r="Y155" i="3"/>
  <c r="W155" i="3"/>
  <c r="BK155" i="3"/>
  <c r="N155" i="3"/>
  <c r="BF155" i="3" s="1"/>
  <c r="BI154" i="3"/>
  <c r="BH154" i="3"/>
  <c r="BG154" i="3"/>
  <c r="BF154" i="3"/>
  <c r="BE154" i="3"/>
  <c r="AA154" i="3"/>
  <c r="Y154" i="3"/>
  <c r="W154" i="3"/>
  <c r="BK154" i="3"/>
  <c r="N154" i="3"/>
  <c r="BI153" i="3"/>
  <c r="BH153" i="3"/>
  <c r="BG153" i="3"/>
  <c r="BE153" i="3"/>
  <c r="AA153" i="3"/>
  <c r="Y153" i="3"/>
  <c r="W153" i="3"/>
  <c r="BK153" i="3"/>
  <c r="N153" i="3"/>
  <c r="BF153" i="3" s="1"/>
  <c r="BI151" i="3"/>
  <c r="BH151" i="3"/>
  <c r="BG151" i="3"/>
  <c r="BF151" i="3"/>
  <c r="BE151" i="3"/>
  <c r="AA151" i="3"/>
  <c r="Y151" i="3"/>
  <c r="W151" i="3"/>
  <c r="BK151" i="3"/>
  <c r="N151" i="3"/>
  <c r="BI149" i="3"/>
  <c r="BH149" i="3"/>
  <c r="BG149" i="3"/>
  <c r="BE149" i="3"/>
  <c r="AA149" i="3"/>
  <c r="Y149" i="3"/>
  <c r="W149" i="3"/>
  <c r="BK149" i="3"/>
  <c r="N149" i="3"/>
  <c r="BF149" i="3" s="1"/>
  <c r="BI147" i="3"/>
  <c r="BH147" i="3"/>
  <c r="BG147" i="3"/>
  <c r="BF147" i="3"/>
  <c r="BE147" i="3"/>
  <c r="AA147" i="3"/>
  <c r="Y147" i="3"/>
  <c r="W147" i="3"/>
  <c r="BK147" i="3"/>
  <c r="N147" i="3"/>
  <c r="BI145" i="3"/>
  <c r="BH145" i="3"/>
  <c r="BG145" i="3"/>
  <c r="BE145" i="3"/>
  <c r="AA145" i="3"/>
  <c r="Y145" i="3"/>
  <c r="W145" i="3"/>
  <c r="BK145" i="3"/>
  <c r="N145" i="3"/>
  <c r="BF145" i="3" s="1"/>
  <c r="BI144" i="3"/>
  <c r="BH144" i="3"/>
  <c r="BG144" i="3"/>
  <c r="BF144" i="3"/>
  <c r="BE144" i="3"/>
  <c r="AA144" i="3"/>
  <c r="Y144" i="3"/>
  <c r="W144" i="3"/>
  <c r="BK144" i="3"/>
  <c r="N144" i="3"/>
  <c r="BI142" i="3"/>
  <c r="BH142" i="3"/>
  <c r="BG142" i="3"/>
  <c r="BE142" i="3"/>
  <c r="AA142" i="3"/>
  <c r="Y142" i="3"/>
  <c r="Y141" i="3" s="1"/>
  <c r="W142" i="3"/>
  <c r="W141" i="3" s="1"/>
  <c r="BK142" i="3"/>
  <c r="N142" i="3"/>
  <c r="BF142" i="3" s="1"/>
  <c r="BI139" i="3"/>
  <c r="BH139" i="3"/>
  <c r="BG139" i="3"/>
  <c r="BE139" i="3"/>
  <c r="AA139" i="3"/>
  <c r="Y139" i="3"/>
  <c r="W139" i="3"/>
  <c r="BK139" i="3"/>
  <c r="N139" i="3"/>
  <c r="BF139" i="3" s="1"/>
  <c r="BI137" i="3"/>
  <c r="BH137" i="3"/>
  <c r="BG137" i="3"/>
  <c r="BF137" i="3"/>
  <c r="BE137" i="3"/>
  <c r="AA137" i="3"/>
  <c r="Y137" i="3"/>
  <c r="W137" i="3"/>
  <c r="W136" i="3" s="1"/>
  <c r="BK137" i="3"/>
  <c r="BK136" i="3" s="1"/>
  <c r="N136" i="3" s="1"/>
  <c r="N91" i="3" s="1"/>
  <c r="N137" i="3"/>
  <c r="BI135" i="3"/>
  <c r="BH135" i="3"/>
  <c r="BG135" i="3"/>
  <c r="BE135" i="3"/>
  <c r="AA135" i="3"/>
  <c r="Y135" i="3"/>
  <c r="W135" i="3"/>
  <c r="BK135" i="3"/>
  <c r="N135" i="3"/>
  <c r="BF135" i="3" s="1"/>
  <c r="BI134" i="3"/>
  <c r="BH134" i="3"/>
  <c r="BG134" i="3"/>
  <c r="BF134" i="3"/>
  <c r="BE134" i="3"/>
  <c r="AA134" i="3"/>
  <c r="Y134" i="3"/>
  <c r="W134" i="3"/>
  <c r="BK134" i="3"/>
  <c r="N134" i="3"/>
  <c r="BI131" i="3"/>
  <c r="BH131" i="3"/>
  <c r="BG131" i="3"/>
  <c r="BE131" i="3"/>
  <c r="AA131" i="3"/>
  <c r="Y131" i="3"/>
  <c r="W131" i="3"/>
  <c r="BK131" i="3"/>
  <c r="N131" i="3"/>
  <c r="BF131" i="3" s="1"/>
  <c r="BI125" i="3"/>
  <c r="BH125" i="3"/>
  <c r="BG125" i="3"/>
  <c r="BF125" i="3"/>
  <c r="BE125" i="3"/>
  <c r="AA125" i="3"/>
  <c r="AA124" i="3" s="1"/>
  <c r="Y125" i="3"/>
  <c r="Y124" i="3" s="1"/>
  <c r="W125" i="3"/>
  <c r="BK125" i="3"/>
  <c r="N125" i="3"/>
  <c r="M119" i="3"/>
  <c r="M118" i="3"/>
  <c r="F118" i="3"/>
  <c r="F116" i="3"/>
  <c r="F114" i="3"/>
  <c r="F113" i="3"/>
  <c r="BI103" i="3"/>
  <c r="BH103" i="3"/>
  <c r="BG103" i="3"/>
  <c r="BE103" i="3"/>
  <c r="BI102" i="3"/>
  <c r="BH102" i="3"/>
  <c r="BG102" i="3"/>
  <c r="BE102" i="3"/>
  <c r="BI101" i="3"/>
  <c r="BH101" i="3"/>
  <c r="BG101" i="3"/>
  <c r="BE101" i="3"/>
  <c r="BI100" i="3"/>
  <c r="BH100" i="3"/>
  <c r="BG100" i="3"/>
  <c r="BE100" i="3"/>
  <c r="BI99" i="3"/>
  <c r="BH99" i="3"/>
  <c r="BG99" i="3"/>
  <c r="BE99" i="3"/>
  <c r="H32" i="3" s="1"/>
  <c r="AZ89" i="1" s="1"/>
  <c r="BI98" i="3"/>
  <c r="BH98" i="3"/>
  <c r="BG98" i="3"/>
  <c r="BE98" i="3"/>
  <c r="M84" i="3"/>
  <c r="M83" i="3"/>
  <c r="F83" i="3"/>
  <c r="F81" i="3"/>
  <c r="F79" i="3"/>
  <c r="O15" i="3"/>
  <c r="E15" i="3"/>
  <c r="O14" i="3"/>
  <c r="O9" i="3"/>
  <c r="F6" i="3"/>
  <c r="F78" i="3" s="1"/>
  <c r="W303" i="2"/>
  <c r="W302" i="2" s="1"/>
  <c r="N303" i="2"/>
  <c r="N106" i="2" s="1"/>
  <c r="AA299" i="2"/>
  <c r="Y299" i="2"/>
  <c r="BK296" i="2"/>
  <c r="N296" i="2" s="1"/>
  <c r="N103" i="2" s="1"/>
  <c r="AA223" i="2"/>
  <c r="Y223" i="2"/>
  <c r="Y180" i="2"/>
  <c r="W180" i="2"/>
  <c r="AY88" i="1"/>
  <c r="AX88" i="1"/>
  <c r="BI310" i="2"/>
  <c r="BH310" i="2"/>
  <c r="BG310" i="2"/>
  <c r="BF310" i="2"/>
  <c r="BE310" i="2"/>
  <c r="N310" i="2"/>
  <c r="BK310" i="2"/>
  <c r="BI309" i="2"/>
  <c r="BH309" i="2"/>
  <c r="BG309" i="2"/>
  <c r="BE309" i="2"/>
  <c r="BK309" i="2"/>
  <c r="N309" i="2" s="1"/>
  <c r="BF309" i="2" s="1"/>
  <c r="BI308" i="2"/>
  <c r="BH308" i="2"/>
  <c r="BG308" i="2"/>
  <c r="BE308" i="2"/>
  <c r="BK308" i="2"/>
  <c r="N308" i="2" s="1"/>
  <c r="BF308" i="2" s="1"/>
  <c r="BI307" i="2"/>
  <c r="BH307" i="2"/>
  <c r="BG307" i="2"/>
  <c r="BF307" i="2"/>
  <c r="BE307" i="2"/>
  <c r="BK307" i="2"/>
  <c r="N307" i="2" s="1"/>
  <c r="BI306" i="2"/>
  <c r="BH306" i="2"/>
  <c r="BG306" i="2"/>
  <c r="BE306" i="2"/>
  <c r="N306" i="2"/>
  <c r="BF306" i="2" s="1"/>
  <c r="BK306" i="2"/>
  <c r="BI304" i="2"/>
  <c r="BH304" i="2"/>
  <c r="BG304" i="2"/>
  <c r="BF304" i="2"/>
  <c r="BE304" i="2"/>
  <c r="AA304" i="2"/>
  <c r="AA303" i="2" s="1"/>
  <c r="AA302" i="2" s="1"/>
  <c r="Y304" i="2"/>
  <c r="Y303" i="2" s="1"/>
  <c r="Y302" i="2" s="1"/>
  <c r="W304" i="2"/>
  <c r="BK304" i="2"/>
  <c r="BK303" i="2" s="1"/>
  <c r="BK302" i="2" s="1"/>
  <c r="N302" i="2" s="1"/>
  <c r="N105" i="2" s="1"/>
  <c r="N304" i="2"/>
  <c r="BI300" i="2"/>
  <c r="BH300" i="2"/>
  <c r="BG300" i="2"/>
  <c r="BF300" i="2"/>
  <c r="BE300" i="2"/>
  <c r="AA300" i="2"/>
  <c r="Y300" i="2"/>
  <c r="W300" i="2"/>
  <c r="W299" i="2" s="1"/>
  <c r="BK300" i="2"/>
  <c r="BK299" i="2" s="1"/>
  <c r="N299" i="2" s="1"/>
  <c r="N104" i="2" s="1"/>
  <c r="N300" i="2"/>
  <c r="BI297" i="2"/>
  <c r="BH297" i="2"/>
  <c r="BG297" i="2"/>
  <c r="BE297" i="2"/>
  <c r="AA297" i="2"/>
  <c r="AA296" i="2" s="1"/>
  <c r="Y297" i="2"/>
  <c r="Y296" i="2" s="1"/>
  <c r="W297" i="2"/>
  <c r="W296" i="2" s="1"/>
  <c r="BK297" i="2"/>
  <c r="N297" i="2"/>
  <c r="BF297" i="2" s="1"/>
  <c r="BI295" i="2"/>
  <c r="BH295" i="2"/>
  <c r="BG295" i="2"/>
  <c r="BE295" i="2"/>
  <c r="AA295" i="2"/>
  <c r="Y295" i="2"/>
  <c r="W295" i="2"/>
  <c r="BK295" i="2"/>
  <c r="N295" i="2"/>
  <c r="BF295" i="2" s="1"/>
  <c r="BI293" i="2"/>
  <c r="BH293" i="2"/>
  <c r="BG293" i="2"/>
  <c r="BF293" i="2"/>
  <c r="BE293" i="2"/>
  <c r="AA293" i="2"/>
  <c r="Y293" i="2"/>
  <c r="W293" i="2"/>
  <c r="W291" i="2" s="1"/>
  <c r="BK293" i="2"/>
  <c r="N293" i="2"/>
  <c r="BI292" i="2"/>
  <c r="BH292" i="2"/>
  <c r="BG292" i="2"/>
  <c r="BE292" i="2"/>
  <c r="AA292" i="2"/>
  <c r="Y292" i="2"/>
  <c r="Y291" i="2" s="1"/>
  <c r="W292" i="2"/>
  <c r="BK292" i="2"/>
  <c r="N292" i="2"/>
  <c r="BF292" i="2" s="1"/>
  <c r="BI290" i="2"/>
  <c r="BH290" i="2"/>
  <c r="BG290" i="2"/>
  <c r="BF290" i="2"/>
  <c r="BE290" i="2"/>
  <c r="AA290" i="2"/>
  <c r="Y290" i="2"/>
  <c r="W290" i="2"/>
  <c r="BK290" i="2"/>
  <c r="N290" i="2"/>
  <c r="BI289" i="2"/>
  <c r="BH289" i="2"/>
  <c r="BG289" i="2"/>
  <c r="BE289" i="2"/>
  <c r="AA289" i="2"/>
  <c r="Y289" i="2"/>
  <c r="W289" i="2"/>
  <c r="BK289" i="2"/>
  <c r="N289" i="2"/>
  <c r="BF289" i="2" s="1"/>
  <c r="BI288" i="2"/>
  <c r="BH288" i="2"/>
  <c r="BG288" i="2"/>
  <c r="BF288" i="2"/>
  <c r="BE288" i="2"/>
  <c r="AA288" i="2"/>
  <c r="Y288" i="2"/>
  <c r="W288" i="2"/>
  <c r="BK288" i="2"/>
  <c r="N288" i="2"/>
  <c r="BI284" i="2"/>
  <c r="BH284" i="2"/>
  <c r="BG284" i="2"/>
  <c r="BE284" i="2"/>
  <c r="AA284" i="2"/>
  <c r="Y284" i="2"/>
  <c r="W284" i="2"/>
  <c r="BK284" i="2"/>
  <c r="N284" i="2"/>
  <c r="BF284" i="2" s="1"/>
  <c r="BI283" i="2"/>
  <c r="BH283" i="2"/>
  <c r="BG283" i="2"/>
  <c r="BF283" i="2"/>
  <c r="BE283" i="2"/>
  <c r="AA283" i="2"/>
  <c r="Y283" i="2"/>
  <c r="W283" i="2"/>
  <c r="BK283" i="2"/>
  <c r="N283" i="2"/>
  <c r="BI282" i="2"/>
  <c r="BH282" i="2"/>
  <c r="BG282" i="2"/>
  <c r="BE282" i="2"/>
  <c r="AA282" i="2"/>
  <c r="Y282" i="2"/>
  <c r="W282" i="2"/>
  <c r="BK282" i="2"/>
  <c r="N282" i="2"/>
  <c r="BF282" i="2" s="1"/>
  <c r="BI279" i="2"/>
  <c r="BH279" i="2"/>
  <c r="BG279" i="2"/>
  <c r="BF279" i="2"/>
  <c r="BE279" i="2"/>
  <c r="AA279" i="2"/>
  <c r="Y279" i="2"/>
  <c r="W279" i="2"/>
  <c r="BK279" i="2"/>
  <c r="N279" i="2"/>
  <c r="BI278" i="2"/>
  <c r="BH278" i="2"/>
  <c r="BG278" i="2"/>
  <c r="BE278" i="2"/>
  <c r="AA278" i="2"/>
  <c r="Y278" i="2"/>
  <c r="W278" i="2"/>
  <c r="BK278" i="2"/>
  <c r="N278" i="2"/>
  <c r="BF278" i="2" s="1"/>
  <c r="BI277" i="2"/>
  <c r="BH277" i="2"/>
  <c r="BG277" i="2"/>
  <c r="BF277" i="2"/>
  <c r="BE277" i="2"/>
  <c r="AA277" i="2"/>
  <c r="Y277" i="2"/>
  <c r="Y273" i="2" s="1"/>
  <c r="W277" i="2"/>
  <c r="W273" i="2" s="1"/>
  <c r="BK277" i="2"/>
  <c r="N277" i="2"/>
  <c r="BI274" i="2"/>
  <c r="BH274" i="2"/>
  <c r="BG274" i="2"/>
  <c r="BE274" i="2"/>
  <c r="AA274" i="2"/>
  <c r="AA273" i="2" s="1"/>
  <c r="Y274" i="2"/>
  <c r="W274" i="2"/>
  <c r="BK274" i="2"/>
  <c r="BK273" i="2" s="1"/>
  <c r="N273" i="2" s="1"/>
  <c r="N101" i="2" s="1"/>
  <c r="N274" i="2"/>
  <c r="BF274" i="2" s="1"/>
  <c r="BI272" i="2"/>
  <c r="BH272" i="2"/>
  <c r="BG272" i="2"/>
  <c r="BE272" i="2"/>
  <c r="AA272" i="2"/>
  <c r="Y272" i="2"/>
  <c r="W272" i="2"/>
  <c r="BK272" i="2"/>
  <c r="N272" i="2"/>
  <c r="BF272" i="2" s="1"/>
  <c r="BI271" i="2"/>
  <c r="BH271" i="2"/>
  <c r="BG271" i="2"/>
  <c r="BF271" i="2"/>
  <c r="BE271" i="2"/>
  <c r="AA271" i="2"/>
  <c r="Y271" i="2"/>
  <c r="W271" i="2"/>
  <c r="BK271" i="2"/>
  <c r="N271" i="2"/>
  <c r="BI270" i="2"/>
  <c r="BH270" i="2"/>
  <c r="BG270" i="2"/>
  <c r="BE270" i="2"/>
  <c r="AA270" i="2"/>
  <c r="Y270" i="2"/>
  <c r="W270" i="2"/>
  <c r="BK270" i="2"/>
  <c r="N270" i="2"/>
  <c r="BF270" i="2" s="1"/>
  <c r="BI269" i="2"/>
  <c r="BH269" i="2"/>
  <c r="BG269" i="2"/>
  <c r="BF269" i="2"/>
  <c r="BE269" i="2"/>
  <c r="AA269" i="2"/>
  <c r="Y269" i="2"/>
  <c r="W269" i="2"/>
  <c r="BK269" i="2"/>
  <c r="N269" i="2"/>
  <c r="BI267" i="2"/>
  <c r="BH267" i="2"/>
  <c r="BG267" i="2"/>
  <c r="BE267" i="2"/>
  <c r="AA267" i="2"/>
  <c r="Y267" i="2"/>
  <c r="W267" i="2"/>
  <c r="BK267" i="2"/>
  <c r="N267" i="2"/>
  <c r="BF267" i="2" s="1"/>
  <c r="BI265" i="2"/>
  <c r="BH265" i="2"/>
  <c r="BG265" i="2"/>
  <c r="BF265" i="2"/>
  <c r="BE265" i="2"/>
  <c r="AA265" i="2"/>
  <c r="Y265" i="2"/>
  <c r="W265" i="2"/>
  <c r="BK265" i="2"/>
  <c r="N265" i="2"/>
  <c r="BI263" i="2"/>
  <c r="BH263" i="2"/>
  <c r="BG263" i="2"/>
  <c r="BE263" i="2"/>
  <c r="AA263" i="2"/>
  <c r="Y263" i="2"/>
  <c r="W263" i="2"/>
  <c r="BK263" i="2"/>
  <c r="N263" i="2"/>
  <c r="BF263" i="2" s="1"/>
  <c r="BI262" i="2"/>
  <c r="BH262" i="2"/>
  <c r="BG262" i="2"/>
  <c r="BF262" i="2"/>
  <c r="BE262" i="2"/>
  <c r="AA262" i="2"/>
  <c r="Y262" i="2"/>
  <c r="W262" i="2"/>
  <c r="BK262" i="2"/>
  <c r="N262" i="2"/>
  <c r="BI260" i="2"/>
  <c r="BH260" i="2"/>
  <c r="BG260" i="2"/>
  <c r="BE260" i="2"/>
  <c r="AA260" i="2"/>
  <c r="AA259" i="2" s="1"/>
  <c r="Y260" i="2"/>
  <c r="Y259" i="2" s="1"/>
  <c r="W260" i="2"/>
  <c r="BK260" i="2"/>
  <c r="BK259" i="2" s="1"/>
  <c r="N259" i="2" s="1"/>
  <c r="N100" i="2" s="1"/>
  <c r="N260" i="2"/>
  <c r="BF260" i="2" s="1"/>
  <c r="BI258" i="2"/>
  <c r="BH258" i="2"/>
  <c r="BG258" i="2"/>
  <c r="BE258" i="2"/>
  <c r="AA258" i="2"/>
  <c r="Y258" i="2"/>
  <c r="W258" i="2"/>
  <c r="BK258" i="2"/>
  <c r="N258" i="2"/>
  <c r="BF258" i="2" s="1"/>
  <c r="BI256" i="2"/>
  <c r="BH256" i="2"/>
  <c r="BG256" i="2"/>
  <c r="BF256" i="2"/>
  <c r="BE256" i="2"/>
  <c r="AA256" i="2"/>
  <c r="Y256" i="2"/>
  <c r="W256" i="2"/>
  <c r="BK256" i="2"/>
  <c r="N256" i="2"/>
  <c r="BI254" i="2"/>
  <c r="BH254" i="2"/>
  <c r="BG254" i="2"/>
  <c r="BE254" i="2"/>
  <c r="AA254" i="2"/>
  <c r="Y254" i="2"/>
  <c r="W254" i="2"/>
  <c r="BK254" i="2"/>
  <c r="N254" i="2"/>
  <c r="BF254" i="2" s="1"/>
  <c r="BI252" i="2"/>
  <c r="BH252" i="2"/>
  <c r="BG252" i="2"/>
  <c r="BF252" i="2"/>
  <c r="BE252" i="2"/>
  <c r="AA252" i="2"/>
  <c r="Y252" i="2"/>
  <c r="W252" i="2"/>
  <c r="BK252" i="2"/>
  <c r="N252" i="2"/>
  <c r="BI251" i="2"/>
  <c r="BH251" i="2"/>
  <c r="BG251" i="2"/>
  <c r="BE251" i="2"/>
  <c r="AA251" i="2"/>
  <c r="Y251" i="2"/>
  <c r="W251" i="2"/>
  <c r="BK251" i="2"/>
  <c r="N251" i="2"/>
  <c r="BF251" i="2" s="1"/>
  <c r="BI249" i="2"/>
  <c r="BH249" i="2"/>
  <c r="BG249" i="2"/>
  <c r="BF249" i="2"/>
  <c r="BE249" i="2"/>
  <c r="AA249" i="2"/>
  <c r="Y249" i="2"/>
  <c r="W249" i="2"/>
  <c r="BK249" i="2"/>
  <c r="N249" i="2"/>
  <c r="BI248" i="2"/>
  <c r="BH248" i="2"/>
  <c r="BG248" i="2"/>
  <c r="BE248" i="2"/>
  <c r="AA248" i="2"/>
  <c r="Y248" i="2"/>
  <c r="W248" i="2"/>
  <c r="BK248" i="2"/>
  <c r="N248" i="2"/>
  <c r="BF248" i="2" s="1"/>
  <c r="BI246" i="2"/>
  <c r="BH246" i="2"/>
  <c r="BG246" i="2"/>
  <c r="BF246" i="2"/>
  <c r="BE246" i="2"/>
  <c r="AA246" i="2"/>
  <c r="Y246" i="2"/>
  <c r="W246" i="2"/>
  <c r="BK246" i="2"/>
  <c r="N246" i="2"/>
  <c r="BI240" i="2"/>
  <c r="BH240" i="2"/>
  <c r="BG240" i="2"/>
  <c r="BE240" i="2"/>
  <c r="AA240" i="2"/>
  <c r="Y240" i="2"/>
  <c r="W240" i="2"/>
  <c r="BK240" i="2"/>
  <c r="N240" i="2"/>
  <c r="BF240" i="2" s="1"/>
  <c r="BI235" i="2"/>
  <c r="BH235" i="2"/>
  <c r="BG235" i="2"/>
  <c r="BF235" i="2"/>
  <c r="BE235" i="2"/>
  <c r="AA235" i="2"/>
  <c r="Y235" i="2"/>
  <c r="W235" i="2"/>
  <c r="BK235" i="2"/>
  <c r="BK232" i="2" s="1"/>
  <c r="N232" i="2" s="1"/>
  <c r="N99" i="2" s="1"/>
  <c r="N235" i="2"/>
  <c r="BI233" i="2"/>
  <c r="BH233" i="2"/>
  <c r="BG233" i="2"/>
  <c r="BE233" i="2"/>
  <c r="AA233" i="2"/>
  <c r="AA232" i="2" s="1"/>
  <c r="Y233" i="2"/>
  <c r="Y232" i="2" s="1"/>
  <c r="W233" i="2"/>
  <c r="BK233" i="2"/>
  <c r="N233" i="2"/>
  <c r="BF233" i="2" s="1"/>
  <c r="BI231" i="2"/>
  <c r="BH231" i="2"/>
  <c r="BG231" i="2"/>
  <c r="BF231" i="2"/>
  <c r="BE231" i="2"/>
  <c r="AA231" i="2"/>
  <c r="Y231" i="2"/>
  <c r="W231" i="2"/>
  <c r="BK231" i="2"/>
  <c r="N231" i="2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F229" i="2"/>
  <c r="BE229" i="2"/>
  <c r="AA229" i="2"/>
  <c r="Y229" i="2"/>
  <c r="W229" i="2"/>
  <c r="W226" i="2" s="1"/>
  <c r="BK229" i="2"/>
  <c r="N229" i="2"/>
  <c r="BI227" i="2"/>
  <c r="BH227" i="2"/>
  <c r="BG227" i="2"/>
  <c r="BE227" i="2"/>
  <c r="AA227" i="2"/>
  <c r="Y227" i="2"/>
  <c r="Y226" i="2" s="1"/>
  <c r="Y225" i="2" s="1"/>
  <c r="W227" i="2"/>
  <c r="BK227" i="2"/>
  <c r="N227" i="2"/>
  <c r="BF227" i="2" s="1"/>
  <c r="BI224" i="2"/>
  <c r="BH224" i="2"/>
  <c r="BG224" i="2"/>
  <c r="BE224" i="2"/>
  <c r="AA224" i="2"/>
  <c r="Y224" i="2"/>
  <c r="W224" i="2"/>
  <c r="W223" i="2" s="1"/>
  <c r="BK224" i="2"/>
  <c r="BK223" i="2" s="1"/>
  <c r="N223" i="2" s="1"/>
  <c r="N96" i="2" s="1"/>
  <c r="N224" i="2"/>
  <c r="BF224" i="2" s="1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F221" i="2"/>
  <c r="BE221" i="2"/>
  <c r="AA221" i="2"/>
  <c r="Y221" i="2"/>
  <c r="W221" i="2"/>
  <c r="W218" i="2" s="1"/>
  <c r="BK221" i="2"/>
  <c r="BK218" i="2" s="1"/>
  <c r="N218" i="2" s="1"/>
  <c r="N95" i="2" s="1"/>
  <c r="N221" i="2"/>
  <c r="BI219" i="2"/>
  <c r="BH219" i="2"/>
  <c r="BG219" i="2"/>
  <c r="BE219" i="2"/>
  <c r="AA219" i="2"/>
  <c r="AA218" i="2" s="1"/>
  <c r="Y219" i="2"/>
  <c r="Y218" i="2" s="1"/>
  <c r="W219" i="2"/>
  <c r="BK219" i="2"/>
  <c r="N219" i="2"/>
  <c r="BF219" i="2" s="1"/>
  <c r="BI215" i="2"/>
  <c r="BH215" i="2"/>
  <c r="BG215" i="2"/>
  <c r="BF215" i="2"/>
  <c r="BE215" i="2"/>
  <c r="AA215" i="2"/>
  <c r="Y215" i="2"/>
  <c r="W215" i="2"/>
  <c r="BK215" i="2"/>
  <c r="N215" i="2"/>
  <c r="BI214" i="2"/>
  <c r="BH214" i="2"/>
  <c r="BG214" i="2"/>
  <c r="BE214" i="2"/>
  <c r="AA214" i="2"/>
  <c r="Y214" i="2"/>
  <c r="W214" i="2"/>
  <c r="BK214" i="2"/>
  <c r="N214" i="2"/>
  <c r="BF214" i="2" s="1"/>
  <c r="BI212" i="2"/>
  <c r="BH212" i="2"/>
  <c r="BG212" i="2"/>
  <c r="BF212" i="2"/>
  <c r="BE212" i="2"/>
  <c r="AA212" i="2"/>
  <c r="Y212" i="2"/>
  <c r="W212" i="2"/>
  <c r="W192" i="2" s="1"/>
  <c r="BK212" i="2"/>
  <c r="N212" i="2"/>
  <c r="BI210" i="2"/>
  <c r="BH210" i="2"/>
  <c r="BG210" i="2"/>
  <c r="BE210" i="2"/>
  <c r="AA210" i="2"/>
  <c r="Y210" i="2"/>
  <c r="W210" i="2"/>
  <c r="BK210" i="2"/>
  <c r="N210" i="2"/>
  <c r="BF210" i="2" s="1"/>
  <c r="BI208" i="2"/>
  <c r="BH208" i="2"/>
  <c r="BG208" i="2"/>
  <c r="BF208" i="2"/>
  <c r="BE208" i="2"/>
  <c r="AA208" i="2"/>
  <c r="Y208" i="2"/>
  <c r="W208" i="2"/>
  <c r="BK208" i="2"/>
  <c r="N208" i="2"/>
  <c r="BI201" i="2"/>
  <c r="BH201" i="2"/>
  <c r="BG201" i="2"/>
  <c r="BE201" i="2"/>
  <c r="AA201" i="2"/>
  <c r="Y201" i="2"/>
  <c r="Y192" i="2" s="1"/>
  <c r="W201" i="2"/>
  <c r="BK201" i="2"/>
  <c r="N201" i="2"/>
  <c r="BF201" i="2" s="1"/>
  <c r="BI193" i="2"/>
  <c r="BH193" i="2"/>
  <c r="BG193" i="2"/>
  <c r="BF193" i="2"/>
  <c r="BE193" i="2"/>
  <c r="AA193" i="2"/>
  <c r="AA192" i="2" s="1"/>
  <c r="Y193" i="2"/>
  <c r="W193" i="2"/>
  <c r="BK193" i="2"/>
  <c r="N193" i="2"/>
  <c r="BI190" i="2"/>
  <c r="BH190" i="2"/>
  <c r="BG190" i="2"/>
  <c r="BE190" i="2"/>
  <c r="AA190" i="2"/>
  <c r="Y190" i="2"/>
  <c r="W190" i="2"/>
  <c r="BK190" i="2"/>
  <c r="N190" i="2"/>
  <c r="BF190" i="2" s="1"/>
  <c r="BI188" i="2"/>
  <c r="BH188" i="2"/>
  <c r="BG188" i="2"/>
  <c r="BF188" i="2"/>
  <c r="BE188" i="2"/>
  <c r="AA188" i="2"/>
  <c r="Y188" i="2"/>
  <c r="W188" i="2"/>
  <c r="BK188" i="2"/>
  <c r="N188" i="2"/>
  <c r="BI185" i="2"/>
  <c r="BH185" i="2"/>
  <c r="BG185" i="2"/>
  <c r="BE185" i="2"/>
  <c r="AA185" i="2"/>
  <c r="Y185" i="2"/>
  <c r="W185" i="2"/>
  <c r="BK185" i="2"/>
  <c r="BK180" i="2" s="1"/>
  <c r="N180" i="2" s="1"/>
  <c r="N93" i="2" s="1"/>
  <c r="N185" i="2"/>
  <c r="BF185" i="2" s="1"/>
  <c r="BI181" i="2"/>
  <c r="BH181" i="2"/>
  <c r="BG181" i="2"/>
  <c r="BF181" i="2"/>
  <c r="BE181" i="2"/>
  <c r="AA181" i="2"/>
  <c r="AA180" i="2" s="1"/>
  <c r="Y181" i="2"/>
  <c r="W181" i="2"/>
  <c r="BK181" i="2"/>
  <c r="N181" i="2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E177" i="2"/>
  <c r="AA177" i="2"/>
  <c r="Y177" i="2"/>
  <c r="W177" i="2"/>
  <c r="BK177" i="2"/>
  <c r="N177" i="2"/>
  <c r="BF177" i="2" s="1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E172" i="2"/>
  <c r="AA172" i="2"/>
  <c r="Y172" i="2"/>
  <c r="W172" i="2"/>
  <c r="BK172" i="2"/>
  <c r="N172" i="2"/>
  <c r="BF172" i="2" s="1"/>
  <c r="BI171" i="2"/>
  <c r="BH171" i="2"/>
  <c r="BG171" i="2"/>
  <c r="BF171" i="2"/>
  <c r="BE171" i="2"/>
  <c r="AA171" i="2"/>
  <c r="Y171" i="2"/>
  <c r="W171" i="2"/>
  <c r="BK171" i="2"/>
  <c r="N171" i="2"/>
  <c r="BI164" i="2"/>
  <c r="BH164" i="2"/>
  <c r="BG164" i="2"/>
  <c r="BE164" i="2"/>
  <c r="AA164" i="2"/>
  <c r="AA161" i="2" s="1"/>
  <c r="Y164" i="2"/>
  <c r="Y161" i="2" s="1"/>
  <c r="W164" i="2"/>
  <c r="BK164" i="2"/>
  <c r="N164" i="2"/>
  <c r="BF164" i="2" s="1"/>
  <c r="BI162" i="2"/>
  <c r="BH162" i="2"/>
  <c r="BG162" i="2"/>
  <c r="BF162" i="2"/>
  <c r="BE162" i="2"/>
  <c r="AA162" i="2"/>
  <c r="Y162" i="2"/>
  <c r="W162" i="2"/>
  <c r="BK162" i="2"/>
  <c r="BK161" i="2" s="1"/>
  <c r="N161" i="2" s="1"/>
  <c r="N92" i="2" s="1"/>
  <c r="N162" i="2"/>
  <c r="BI159" i="2"/>
  <c r="BH159" i="2"/>
  <c r="BG159" i="2"/>
  <c r="BE159" i="2"/>
  <c r="AA159" i="2"/>
  <c r="Y159" i="2"/>
  <c r="W159" i="2"/>
  <c r="BK159" i="2"/>
  <c r="N159" i="2"/>
  <c r="BF159" i="2" s="1"/>
  <c r="BI156" i="2"/>
  <c r="BH156" i="2"/>
  <c r="BG156" i="2"/>
  <c r="BF156" i="2"/>
  <c r="BE156" i="2"/>
  <c r="AA156" i="2"/>
  <c r="Y156" i="2"/>
  <c r="W156" i="2"/>
  <c r="BK156" i="2"/>
  <c r="N156" i="2"/>
  <c r="BI154" i="2"/>
  <c r="BH154" i="2"/>
  <c r="BG154" i="2"/>
  <c r="BE154" i="2"/>
  <c r="AA154" i="2"/>
  <c r="Y154" i="2"/>
  <c r="W154" i="2"/>
  <c r="BK154" i="2"/>
  <c r="BK148" i="2" s="1"/>
  <c r="N148" i="2" s="1"/>
  <c r="N91" i="2" s="1"/>
  <c r="N154" i="2"/>
  <c r="BF154" i="2" s="1"/>
  <c r="BI149" i="2"/>
  <c r="BH149" i="2"/>
  <c r="BG149" i="2"/>
  <c r="BF149" i="2"/>
  <c r="BE149" i="2"/>
  <c r="AA149" i="2"/>
  <c r="AA148" i="2" s="1"/>
  <c r="Y149" i="2"/>
  <c r="Y148" i="2" s="1"/>
  <c r="W149" i="2"/>
  <c r="W148" i="2" s="1"/>
  <c r="BK149" i="2"/>
  <c r="N149" i="2"/>
  <c r="BI146" i="2"/>
  <c r="BH146" i="2"/>
  <c r="BG146" i="2"/>
  <c r="BF146" i="2"/>
  <c r="BE146" i="2"/>
  <c r="AA146" i="2"/>
  <c r="Y146" i="2"/>
  <c r="W146" i="2"/>
  <c r="BK146" i="2"/>
  <c r="N146" i="2"/>
  <c r="BI145" i="2"/>
  <c r="BH145" i="2"/>
  <c r="BG145" i="2"/>
  <c r="BE145" i="2"/>
  <c r="AA145" i="2"/>
  <c r="Y145" i="2"/>
  <c r="W145" i="2"/>
  <c r="BK145" i="2"/>
  <c r="N145" i="2"/>
  <c r="BF145" i="2" s="1"/>
  <c r="BI142" i="2"/>
  <c r="BH142" i="2"/>
  <c r="BG142" i="2"/>
  <c r="BF142" i="2"/>
  <c r="BE142" i="2"/>
  <c r="AA142" i="2"/>
  <c r="Y142" i="2"/>
  <c r="W142" i="2"/>
  <c r="BK142" i="2"/>
  <c r="N142" i="2"/>
  <c r="BI141" i="2"/>
  <c r="BH141" i="2"/>
  <c r="BG141" i="2"/>
  <c r="BE141" i="2"/>
  <c r="AA141" i="2"/>
  <c r="Y141" i="2"/>
  <c r="W141" i="2"/>
  <c r="BK141" i="2"/>
  <c r="N141" i="2"/>
  <c r="BF141" i="2" s="1"/>
  <c r="BI139" i="2"/>
  <c r="BH139" i="2"/>
  <c r="BG139" i="2"/>
  <c r="BF139" i="2"/>
  <c r="BE139" i="2"/>
  <c r="AA139" i="2"/>
  <c r="Y139" i="2"/>
  <c r="W139" i="2"/>
  <c r="W136" i="2" s="1"/>
  <c r="BK139" i="2"/>
  <c r="N139" i="2"/>
  <c r="BI137" i="2"/>
  <c r="BH137" i="2"/>
  <c r="BG137" i="2"/>
  <c r="BE137" i="2"/>
  <c r="AA137" i="2"/>
  <c r="Y137" i="2"/>
  <c r="Y136" i="2" s="1"/>
  <c r="Y135" i="2" s="1"/>
  <c r="Y134" i="2" s="1"/>
  <c r="W137" i="2"/>
  <c r="BK137" i="2"/>
  <c r="N137" i="2"/>
  <c r="BF137" i="2" s="1"/>
  <c r="M131" i="2"/>
  <c r="F131" i="2"/>
  <c r="M130" i="2"/>
  <c r="F130" i="2"/>
  <c r="F128" i="2"/>
  <c r="F126" i="2"/>
  <c r="BI115" i="2"/>
  <c r="BH115" i="2"/>
  <c r="BG115" i="2"/>
  <c r="BE115" i="2"/>
  <c r="BI114" i="2"/>
  <c r="BH114" i="2"/>
  <c r="BG114" i="2"/>
  <c r="BE114" i="2"/>
  <c r="BI113" i="2"/>
  <c r="BH113" i="2"/>
  <c r="BG113" i="2"/>
  <c r="BE113" i="2"/>
  <c r="BI112" i="2"/>
  <c r="BH112" i="2"/>
  <c r="BG112" i="2"/>
  <c r="BE112" i="2"/>
  <c r="H32" i="2" s="1"/>
  <c r="AZ88" i="1" s="1"/>
  <c r="BI111" i="2"/>
  <c r="BH111" i="2"/>
  <c r="BG111" i="2"/>
  <c r="H34" i="2" s="1"/>
  <c r="BB88" i="1" s="1"/>
  <c r="BE111" i="2"/>
  <c r="BI110" i="2"/>
  <c r="H36" i="2" s="1"/>
  <c r="BD88" i="1" s="1"/>
  <c r="BH110" i="2"/>
  <c r="BG110" i="2"/>
  <c r="BE110" i="2"/>
  <c r="M84" i="2"/>
  <c r="F84" i="2"/>
  <c r="M83" i="2"/>
  <c r="F83" i="2"/>
  <c r="F81" i="2"/>
  <c r="F79" i="2"/>
  <c r="O15" i="2"/>
  <c r="E15" i="2"/>
  <c r="O14" i="2"/>
  <c r="O9" i="2"/>
  <c r="M128" i="2" s="1"/>
  <c r="F6" i="2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W225" i="2" l="1"/>
  <c r="BB87" i="1"/>
  <c r="BK146" i="4"/>
  <c r="N146" i="4" s="1"/>
  <c r="N95" i="4" s="1"/>
  <c r="N147" i="4"/>
  <c r="BF147" i="4" s="1"/>
  <c r="F122" i="6"/>
  <c r="F84" i="6"/>
  <c r="AA226" i="2"/>
  <c r="H34" i="3"/>
  <c r="BB89" i="1" s="1"/>
  <c r="H34" i="4"/>
  <c r="BB90" i="1" s="1"/>
  <c r="W135" i="4"/>
  <c r="W134" i="4" s="1"/>
  <c r="W122" i="4" s="1"/>
  <c r="AU90" i="1" s="1"/>
  <c r="M32" i="5"/>
  <c r="AV91" i="1" s="1"/>
  <c r="F111" i="5"/>
  <c r="N135" i="4"/>
  <c r="N94" i="4" s="1"/>
  <c r="BK134" i="4"/>
  <c r="N134" i="4" s="1"/>
  <c r="N93" i="4" s="1"/>
  <c r="AA136" i="2"/>
  <c r="AA135" i="2" s="1"/>
  <c r="BK192" i="2"/>
  <c r="N192" i="2" s="1"/>
  <c r="N94" i="2" s="1"/>
  <c r="W259" i="2"/>
  <c r="F125" i="2"/>
  <c r="F78" i="2"/>
  <c r="M32" i="2"/>
  <c r="AV88" i="1" s="1"/>
  <c r="BK136" i="2"/>
  <c r="W161" i="2"/>
  <c r="W135" i="2" s="1"/>
  <c r="W134" i="2" s="1"/>
  <c r="AU88" i="1" s="1"/>
  <c r="BK226" i="2"/>
  <c r="W232" i="2"/>
  <c r="BK291" i="2"/>
  <c r="N291" i="2" s="1"/>
  <c r="N102" i="2" s="1"/>
  <c r="BK305" i="2"/>
  <c r="N305" i="2" s="1"/>
  <c r="N107" i="2" s="1"/>
  <c r="H35" i="4"/>
  <c r="BC90" i="1" s="1"/>
  <c r="F113" i="4"/>
  <c r="H34" i="6"/>
  <c r="BB92" i="1" s="1"/>
  <c r="H35" i="2"/>
  <c r="BC88" i="1" s="1"/>
  <c r="BC87" i="1" s="1"/>
  <c r="N126" i="6"/>
  <c r="N89" i="6" s="1"/>
  <c r="AA291" i="2"/>
  <c r="M81" i="2"/>
  <c r="F119" i="3"/>
  <c r="F84" i="3"/>
  <c r="AA141" i="3"/>
  <c r="AA123" i="3" s="1"/>
  <c r="AA122" i="3" s="1"/>
  <c r="BK150" i="3"/>
  <c r="N150" i="3" s="1"/>
  <c r="N93" i="3" s="1"/>
  <c r="F119" i="4"/>
  <c r="F84" i="4"/>
  <c r="H36" i="4"/>
  <c r="BD90" i="1" s="1"/>
  <c r="BK127" i="4"/>
  <c r="AA135" i="4"/>
  <c r="AA134" i="4" s="1"/>
  <c r="Y135" i="4"/>
  <c r="Y134" i="4" s="1"/>
  <c r="H35" i="5"/>
  <c r="BC91" i="1" s="1"/>
  <c r="BK166" i="5"/>
  <c r="N166" i="5" s="1"/>
  <c r="N93" i="5" s="1"/>
  <c r="H35" i="3"/>
  <c r="BC89" i="1" s="1"/>
  <c r="BK124" i="3"/>
  <c r="Y136" i="3"/>
  <c r="Y123" i="3" s="1"/>
  <c r="Y122" i="3" s="1"/>
  <c r="BK159" i="3"/>
  <c r="N159" i="3" s="1"/>
  <c r="N95" i="3" s="1"/>
  <c r="H32" i="4"/>
  <c r="AZ90" i="1" s="1"/>
  <c r="AZ87" i="1" s="1"/>
  <c r="Y127" i="4"/>
  <c r="Y123" i="4" s="1"/>
  <c r="Y122" i="4" s="1"/>
  <c r="M32" i="6"/>
  <c r="AV92" i="1" s="1"/>
  <c r="H36" i="6"/>
  <c r="BD92" i="1" s="1"/>
  <c r="M116" i="3"/>
  <c r="M81" i="3"/>
  <c r="M32" i="3"/>
  <c r="AV89" i="1" s="1"/>
  <c r="H36" i="3"/>
  <c r="BD89" i="1" s="1"/>
  <c r="BD87" i="1" s="1"/>
  <c r="W35" i="1" s="1"/>
  <c r="AA136" i="3"/>
  <c r="W150" i="3"/>
  <c r="W123" i="3" s="1"/>
  <c r="W122" i="3" s="1"/>
  <c r="AU89" i="1" s="1"/>
  <c r="AA127" i="4"/>
  <c r="AA123" i="4" s="1"/>
  <c r="AA122" i="4" s="1"/>
  <c r="Y121" i="5"/>
  <c r="Y120" i="5" s="1"/>
  <c r="BK121" i="5"/>
  <c r="AA135" i="5"/>
  <c r="AA120" i="5" s="1"/>
  <c r="W170" i="6"/>
  <c r="W126" i="6" s="1"/>
  <c r="W125" i="6" s="1"/>
  <c r="AU92" i="1" s="1"/>
  <c r="W183" i="6"/>
  <c r="H32" i="6"/>
  <c r="AZ92" i="1" s="1"/>
  <c r="H36" i="5"/>
  <c r="BD91" i="1" s="1"/>
  <c r="BK135" i="5"/>
  <c r="N135" i="5" s="1"/>
  <c r="N91" i="5" s="1"/>
  <c r="H32" i="5"/>
  <c r="AZ91" i="1" s="1"/>
  <c r="Y150" i="6"/>
  <c r="Y126" i="6" s="1"/>
  <c r="Y125" i="6" s="1"/>
  <c r="Y170" i="6"/>
  <c r="N160" i="3"/>
  <c r="BF160" i="3" s="1"/>
  <c r="M81" i="4"/>
  <c r="F117" i="5"/>
  <c r="F84" i="5"/>
  <c r="W121" i="5"/>
  <c r="W120" i="5" s="1"/>
  <c r="AU91" i="1" s="1"/>
  <c r="H35" i="6"/>
  <c r="BC92" i="1" s="1"/>
  <c r="AA127" i="6"/>
  <c r="AA126" i="6" s="1"/>
  <c r="AA125" i="6" s="1"/>
  <c r="AA150" i="6"/>
  <c r="AA183" i="6"/>
  <c r="Y196" i="6"/>
  <c r="W201" i="6"/>
  <c r="BK206" i="6"/>
  <c r="N206" i="6" s="1"/>
  <c r="N98" i="6" s="1"/>
  <c r="AU87" i="1" l="1"/>
  <c r="AV87" i="1"/>
  <c r="N124" i="3"/>
  <c r="N90" i="3" s="1"/>
  <c r="BK123" i="3"/>
  <c r="BK125" i="6"/>
  <c r="N125" i="6" s="1"/>
  <c r="N88" i="6" s="1"/>
  <c r="BK120" i="5"/>
  <c r="N120" i="5" s="1"/>
  <c r="N88" i="5" s="1"/>
  <c r="N121" i="5"/>
  <c r="N89" i="5" s="1"/>
  <c r="BK225" i="2"/>
  <c r="N225" i="2" s="1"/>
  <c r="N97" i="2" s="1"/>
  <c r="N226" i="2"/>
  <c r="N98" i="2" s="1"/>
  <c r="AX87" i="1"/>
  <c r="W33" i="1"/>
  <c r="N136" i="2"/>
  <c r="N90" i="2" s="1"/>
  <c r="BK135" i="2"/>
  <c r="AA225" i="2"/>
  <c r="AA134" i="2" s="1"/>
  <c r="AY87" i="1"/>
  <c r="W34" i="1"/>
  <c r="N127" i="4"/>
  <c r="N91" i="4" s="1"/>
  <c r="BK123" i="4"/>
  <c r="N135" i="2" l="1"/>
  <c r="N89" i="2" s="1"/>
  <c r="BK134" i="2"/>
  <c r="N134" i="2" s="1"/>
  <c r="N88" i="2" s="1"/>
  <c r="N105" i="6"/>
  <c r="BF105" i="6" s="1"/>
  <c r="N103" i="6"/>
  <c r="BF103" i="6" s="1"/>
  <c r="N101" i="6"/>
  <c r="N104" i="6"/>
  <c r="BF104" i="6" s="1"/>
  <c r="M27" i="6"/>
  <c r="N102" i="6"/>
  <c r="BF102" i="6" s="1"/>
  <c r="N106" i="6"/>
  <c r="BF106" i="6" s="1"/>
  <c r="N123" i="4"/>
  <c r="N89" i="4" s="1"/>
  <c r="BK122" i="4"/>
  <c r="N122" i="4" s="1"/>
  <c r="N88" i="4" s="1"/>
  <c r="N100" i="5"/>
  <c r="BF100" i="5" s="1"/>
  <c r="N98" i="5"/>
  <c r="BF98" i="5" s="1"/>
  <c r="N96" i="5"/>
  <c r="N101" i="5"/>
  <c r="BF101" i="5" s="1"/>
  <c r="N97" i="5"/>
  <c r="BF97" i="5" s="1"/>
  <c r="N99" i="5"/>
  <c r="BF99" i="5" s="1"/>
  <c r="M27" i="5"/>
  <c r="N123" i="3"/>
  <c r="N89" i="3" s="1"/>
  <c r="BK122" i="3"/>
  <c r="N122" i="3" s="1"/>
  <c r="N88" i="3" s="1"/>
  <c r="N102" i="4" l="1"/>
  <c r="BF102" i="4" s="1"/>
  <c r="N100" i="4"/>
  <c r="BF100" i="4" s="1"/>
  <c r="N98" i="4"/>
  <c r="N103" i="4"/>
  <c r="BF103" i="4" s="1"/>
  <c r="N99" i="4"/>
  <c r="BF99" i="4" s="1"/>
  <c r="M27" i="4"/>
  <c r="N101" i="4"/>
  <c r="BF101" i="4" s="1"/>
  <c r="N115" i="2"/>
  <c r="BF115" i="2" s="1"/>
  <c r="N113" i="2"/>
  <c r="BF113" i="2" s="1"/>
  <c r="N111" i="2"/>
  <c r="BF111" i="2" s="1"/>
  <c r="M27" i="2"/>
  <c r="N112" i="2"/>
  <c r="BF112" i="2" s="1"/>
  <c r="N114" i="2"/>
  <c r="BF114" i="2" s="1"/>
  <c r="N110" i="2"/>
  <c r="N102" i="3"/>
  <c r="BF102" i="3" s="1"/>
  <c r="N100" i="3"/>
  <c r="BF100" i="3" s="1"/>
  <c r="N98" i="3"/>
  <c r="N101" i="3"/>
  <c r="BF101" i="3" s="1"/>
  <c r="N103" i="3"/>
  <c r="BF103" i="3" s="1"/>
  <c r="M27" i="3"/>
  <c r="N99" i="3"/>
  <c r="BF99" i="3" s="1"/>
  <c r="N95" i="5"/>
  <c r="BF96" i="5"/>
  <c r="N100" i="6"/>
  <c r="BF101" i="6"/>
  <c r="M28" i="5" l="1"/>
  <c r="L103" i="5"/>
  <c r="H33" i="6"/>
  <c r="BA92" i="1" s="1"/>
  <c r="M33" i="6"/>
  <c r="AW92" i="1" s="1"/>
  <c r="AT92" i="1" s="1"/>
  <c r="N97" i="3"/>
  <c r="BF98" i="3"/>
  <c r="N97" i="4"/>
  <c r="BF98" i="4"/>
  <c r="M33" i="5"/>
  <c r="AW91" i="1" s="1"/>
  <c r="AT91" i="1" s="1"/>
  <c r="H33" i="5"/>
  <c r="BA91" i="1" s="1"/>
  <c r="M28" i="6"/>
  <c r="L108" i="6"/>
  <c r="BF110" i="2"/>
  <c r="N109" i="2"/>
  <c r="M28" i="4" l="1"/>
  <c r="L105" i="4"/>
  <c r="M33" i="2"/>
  <c r="AW88" i="1" s="1"/>
  <c r="AT88" i="1" s="1"/>
  <c r="H33" i="2"/>
  <c r="BA88" i="1" s="1"/>
  <c r="H33" i="3"/>
  <c r="BA89" i="1" s="1"/>
  <c r="M33" i="3"/>
  <c r="AW89" i="1" s="1"/>
  <c r="AT89" i="1" s="1"/>
  <c r="M28" i="2"/>
  <c r="L117" i="2"/>
  <c r="AS92" i="1"/>
  <c r="M30" i="6"/>
  <c r="M33" i="4"/>
  <c r="AW90" i="1" s="1"/>
  <c r="AT90" i="1" s="1"/>
  <c r="H33" i="4"/>
  <c r="BA90" i="1" s="1"/>
  <c r="M28" i="3"/>
  <c r="L105" i="3"/>
  <c r="AS91" i="1"/>
  <c r="M30" i="5"/>
  <c r="AG91" i="1" l="1"/>
  <c r="AN91" i="1" s="1"/>
  <c r="L38" i="5"/>
  <c r="BA87" i="1"/>
  <c r="AS88" i="1"/>
  <c r="M30" i="2"/>
  <c r="L38" i="6"/>
  <c r="AG92" i="1"/>
  <c r="AN92" i="1" s="1"/>
  <c r="AS89" i="1"/>
  <c r="M30" i="3"/>
  <c r="AS90" i="1"/>
  <c r="M30" i="4"/>
  <c r="W32" i="1" l="1"/>
  <c r="AW87" i="1"/>
  <c r="AS87" i="1"/>
  <c r="AG90" i="1"/>
  <c r="AN90" i="1" s="1"/>
  <c r="L38" i="4"/>
  <c r="L38" i="3"/>
  <c r="AG89" i="1"/>
  <c r="AN89" i="1" s="1"/>
  <c r="AG88" i="1"/>
  <c r="L38" i="2"/>
  <c r="AN88" i="1" l="1"/>
  <c r="AG87" i="1"/>
  <c r="AK32" i="1"/>
  <c r="AT87" i="1"/>
  <c r="AK26" i="1" l="1"/>
  <c r="AG98" i="1"/>
  <c r="AG97" i="1"/>
  <c r="AG96" i="1"/>
  <c r="AG95" i="1"/>
  <c r="AN87" i="1"/>
  <c r="CD97" i="1" l="1"/>
  <c r="AV97" i="1"/>
  <c r="BY97" i="1" s="1"/>
  <c r="CD98" i="1"/>
  <c r="AV98" i="1"/>
  <c r="BY98" i="1" s="1"/>
  <c r="CD96" i="1"/>
  <c r="AV96" i="1"/>
  <c r="BY96" i="1" s="1"/>
  <c r="AG94" i="1"/>
  <c r="AV95" i="1"/>
  <c r="BY95" i="1" s="1"/>
  <c r="CD95" i="1"/>
  <c r="W31" i="1" s="1"/>
  <c r="AK27" i="1" l="1"/>
  <c r="AK29" i="1" s="1"/>
  <c r="AK37" i="1" s="1"/>
  <c r="AG100" i="1"/>
  <c r="AN95" i="1"/>
  <c r="AN96" i="1"/>
  <c r="AN97" i="1"/>
  <c r="AK31" i="1"/>
  <c r="AN98" i="1"/>
  <c r="AN94" i="1" l="1"/>
  <c r="AN100" i="1" s="1"/>
</calcChain>
</file>

<file path=xl/sharedStrings.xml><?xml version="1.0" encoding="utf-8"?>
<sst xmlns="http://schemas.openxmlformats.org/spreadsheetml/2006/main" count="5065" uniqueCount="865">
  <si>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</si>
  <si>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</si>
  <si>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</si>
  <si>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</si>
  <si>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</si>
  <si>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</si>
  <si>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</si>
  <si>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</si>
  <si>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</si>
  <si>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</si>
  <si>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</si>
  <si>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</si>
  <si>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</si>
  <si>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Návod na vyplnenie</t>
  </si>
  <si>
    <t>0,001</t>
  </si>
  <si>
    <t>Kód:</t>
  </si>
  <si>
    <t>201663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</si>
  <si>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</si>
  <si>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</si>
  <si>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Centrálny zberný dvor</t>
  </si>
  <si>
    <t>JKSO:</t>
  </si>
  <si>
    <t/>
  </si>
  <si>
    <t>KS:</t>
  </si>
  <si>
    <t>Miesto:</t>
  </si>
  <si>
    <t>Obec Slavošovce</t>
  </si>
  <si>
    <t>Dátum:</t>
  </si>
  <si>
    <t>4. 6. 2018</t>
  </si>
  <si>
    <t>Objednávateľ:</t>
  </si>
  <si>
    <t>IČO:</t>
  </si>
  <si>
    <t>IČO DPH:</t>
  </si>
  <si>
    <t>Zhotoviteľ:</t>
  </si>
  <si>
    <t>Vyplň údaj</t>
  </si>
  <si>
    <t>Projektant:</t>
  </si>
  <si>
    <t>Ing. Ján Nebus</t>
  </si>
  <si>
    <t>True</t>
  </si>
  <si>
    <t>Spracovateľ:</t>
  </si>
  <si>
    <t>Anna Hricová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</si>
  <si>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</si>
  <si>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</si>
  <si>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</si>
  <si>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</si>
  <si>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</si>
  <si>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</si>
  <si>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</si>
  <si>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</si>
  <si>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</si>
  <si>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</si>
  <si>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</si>
  <si>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</si>
  <si>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</si>
  <si>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</si>
  <si>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</si>
  <si>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</si>
  <si>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</si>
  <si>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</si>
  <si>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</si>
  <si>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</si>
  <si>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</si>
  <si>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</si>
  <si>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</si>
  <si>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</si>
  <si>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</si>
  <si>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</si>
  <si>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</si>
  <si>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</si>
  <si>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</si>
  <si>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</si>
  <si>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</si>
  <si>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</si>
  <si>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</si>
  <si>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</si>
  <si>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</si>
  <si>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</si>
  <si>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</si>
  <si>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</si>
  <si>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</si>
  <si>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</si>
  <si>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</si>
  <si>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</si>
  <si>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</si>
  <si>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{b4d7a50b-b66f-42b0-bed2-1c84323e421e}</t>
  </si>
  <si>
    <t>{00000000-0000-0000-0000-000000000000}</t>
  </si>
  <si>
    <t>/</t>
  </si>
  <si>
    <t>1</t>
  </si>
  <si>
    <t>SO 01 Novostavba boxov pre zberný dvor</t>
  </si>
  <si>
    <t>{c3eb16d5-4e7c-469a-8e73-6801941e18e9}</t>
  </si>
  <si>
    <t>2</t>
  </si>
  <si>
    <t>SO 02 Spevnené plochy</t>
  </si>
  <si>
    <t>{b88b77e4-e078-41f6-908e-679196255998}</t>
  </si>
  <si>
    <t>3</t>
  </si>
  <si>
    <t>SO 03 Oplotenie</t>
  </si>
  <si>
    <t>{ca96c65b-6bd2-4f02-9a87-bbf0f9edbd36}</t>
  </si>
  <si>
    <t>4</t>
  </si>
  <si>
    <t>SO 04 Areálová dažďová kanalizácia</t>
  </si>
  <si>
    <t>{b44ce8fd-bf38-4d5d-88c9-567dc831b1fb}</t>
  </si>
  <si>
    <t>5</t>
  </si>
  <si>
    <t>SO 05 Stojiská pre kontajnery TKO</t>
  </si>
  <si>
    <t>{91646535-df0f-4347-bf03-d735bfb04ce7}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</si>
  <si>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</si>
  <si>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</si>
  <si>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</si>
  <si>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</si>
  <si>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</si>
  <si>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</si>
  <si>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</si>
  <si>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</si>
  <si>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</si>
  <si>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</si>
  <si>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</si>
  <si>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</si>
  <si>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</si>
  <si>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</si>
  <si>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</si>
  <si>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</si>
  <si>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1 - SO 01 Novostavba boxov pre zberný dvor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</si>
  <si>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</si>
  <si>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</si>
  <si>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</si>
  <si>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</si>
  <si>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</si>
  <si>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</si>
  <si>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</si>
  <si>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</si>
  <si>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</si>
  <si>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</si>
  <si>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</si>
  <si>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</si>
  <si>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</si>
  <si>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</si>
  <si>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</si>
  <si>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</si>
  <si>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</si>
  <si>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</si>
  <si>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</si>
  <si>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</si>
  <si>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777 - Podlahy syntetické</t>
  </si>
  <si>
    <t xml:space="preserve">    784 - Dokončovacie práce - maľby</t>
  </si>
  <si>
    <t>M - Práce a dodávky M</t>
  </si>
  <si>
    <t xml:space="preserve">    21-M - Elektromontáže</t>
  </si>
  <si>
    <t>VP -   Práce naviac</t>
  </si>
  <si>
    <t>2) Ostatné náklady</t>
  </si>
  <si>
    <t>Zariad. staveniska</t>
  </si>
  <si>
    <t>VRN</t>
  </si>
  <si>
    <t>Mimostav. doprava</t>
  </si>
  <si>
    <t>Územné vplyvy</t>
  </si>
  <si>
    <t>Prevádzkové vplyvy</t>
  </si>
  <si>
    <t>Ostatné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</si>
  <si>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</si>
  <si>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</si>
  <si>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</si>
  <si>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</si>
  <si>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</si>
  <si>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</si>
  <si>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</si>
  <si>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</si>
  <si>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</si>
  <si>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</si>
  <si>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</si>
  <si>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</si>
  <si>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</si>
  <si>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</si>
  <si>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</si>
  <si>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</si>
  <si>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</si>
  <si>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</si>
  <si>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122201101</t>
  </si>
  <si>
    <t>Odkopávka a prekopávka nezapažená v hornine 3, do 100 m3</t>
  </si>
  <si>
    <t>m3</t>
  </si>
  <si>
    <t>828859954</t>
  </si>
  <si>
    <t>0,35*2*(35,3*2+6,8*2)</t>
  </si>
  <si>
    <t>VV</t>
  </si>
  <si>
    <t>132201101</t>
  </si>
  <si>
    <t>Výkop ryhy do šírky 600 mm v horn.3 do 100 m3</t>
  </si>
  <si>
    <t>243031320</t>
  </si>
  <si>
    <t>0,6*0,85*(35,3*2+4,6*7)</t>
  </si>
  <si>
    <t>132201109</t>
  </si>
  <si>
    <t>Príplatok k cene za lepivosť pri hĺbení rýh šírky do 600 mm zapažených i nezapažených s urovnaním dna v hornine 3</t>
  </si>
  <si>
    <t>-1790456691</t>
  </si>
  <si>
    <t>162301102</t>
  </si>
  <si>
    <t xml:space="preserve">Vodorovné premiestnenie výkopku  po spevnenej ceste z  horniny tr.1-4,  do 100 m3 na vzdialenosť do 1000 m </t>
  </si>
  <si>
    <t>1979808573</t>
  </si>
  <si>
    <t>52,428</t>
  </si>
  <si>
    <t>20,76</t>
  </si>
  <si>
    <t>171201201</t>
  </si>
  <si>
    <t>Uloženie sypaniny na skládky do 100 m3</t>
  </si>
  <si>
    <t>86550145</t>
  </si>
  <si>
    <t>6</t>
  </si>
  <si>
    <t>174101001</t>
  </si>
  <si>
    <t>Zásyp sypaninou so zhutnením jám, šachiet, rýh, zárezov alebo okolo objektov do 100 m3</t>
  </si>
  <si>
    <t>-1658813870</t>
  </si>
  <si>
    <t>58,94-20,76</t>
  </si>
  <si>
    <t>7</t>
  </si>
  <si>
    <t>271533001</t>
  </si>
  <si>
    <t>Násyp pod základové  konštrukcie so zhutnením z  kameniva hrubého drveného fr.16-32 mm</t>
  </si>
  <si>
    <t>1817415840</t>
  </si>
  <si>
    <t>0,6*0,15*(35,3*2+4,6*7)</t>
  </si>
  <si>
    <t>0,15*4,8*5,9*4</t>
  </si>
  <si>
    <t>0,15*4,8*5,85</t>
  </si>
  <si>
    <t>0,15*4,8*2,85</t>
  </si>
  <si>
    <t>8</t>
  </si>
  <si>
    <t>274271304</t>
  </si>
  <si>
    <t>Murivo základových pásov  z debniacich tvaroviek 50x40x25 s betónovou výplňou C 16/20 hr. 400 mm</t>
  </si>
  <si>
    <t>1604845698</t>
  </si>
  <si>
    <t>0,4*(35,1*2+4,8*7)*0,5</t>
  </si>
  <si>
    <t>9</t>
  </si>
  <si>
    <t>274313611</t>
  </si>
  <si>
    <t>Betón základových pásov, prostý tr. C 16/20</t>
  </si>
  <si>
    <t>-102837799</t>
  </si>
  <si>
    <t>0,6*0,7*(35,3*2+4,6*7)</t>
  </si>
  <si>
    <t>"nábeh"0,3*0,3*35,1+0,2*1*35,1</t>
  </si>
  <si>
    <t>10</t>
  </si>
  <si>
    <t>274361825</t>
  </si>
  <si>
    <t>Výstuž pre murivo základových pásov z tvárnic s betónovou výplňou z ocele 10505</t>
  </si>
  <si>
    <t>t</t>
  </si>
  <si>
    <t>-59242671</t>
  </si>
  <si>
    <t>20,76*0,025</t>
  </si>
  <si>
    <t>11</t>
  </si>
  <si>
    <t>311271303</t>
  </si>
  <si>
    <t>Murivo nosné z debniacich tvaroviek 50x30x25 s betónovou výplňou hr. 300 mm</t>
  </si>
  <si>
    <t>-1291127342</t>
  </si>
  <si>
    <t>0,3*0,75*35,1</t>
  </si>
  <si>
    <t>12</t>
  </si>
  <si>
    <t>311275852</t>
  </si>
  <si>
    <t>Murivo nosné (m3) z tvárnic  pôrobetónových hr. 300 mm P4-600 (300x250x500)</t>
  </si>
  <si>
    <t>1425770193</t>
  </si>
  <si>
    <t>0,3*4,15*(6+6,6+3,6)-0,4*0,3*6-(2*2,125-11*2,125-2,5*2,375)*0,3</t>
  </si>
  <si>
    <t>0,3*3,425*(5,6+5,3*6)</t>
  </si>
  <si>
    <t>0,3*2,8*35,1</t>
  </si>
  <si>
    <t>-2*0,75*4*0,3</t>
  </si>
  <si>
    <t>-1*0,75*0,3</t>
  </si>
  <si>
    <t>-0,8*2*0,3</t>
  </si>
  <si>
    <t>13</t>
  </si>
  <si>
    <t>317165221</t>
  </si>
  <si>
    <t>Nosný preklad  šírky 300 mm, výšky 249 mm, dĺžky 1300 mm</t>
  </si>
  <si>
    <t>ks</t>
  </si>
  <si>
    <t>-5870016</t>
  </si>
  <si>
    <t>14</t>
  </si>
  <si>
    <t>317165222</t>
  </si>
  <si>
    <t>Nosný preklad  šírky 300 mm, výšky 249 mm, dĺžky 1500 mm</t>
  </si>
  <si>
    <t>472832944</t>
  </si>
  <si>
    <t>15</t>
  </si>
  <si>
    <t>317165226</t>
  </si>
  <si>
    <t>Nosný preklad  šírky 300 mm, výšky 249 mm, dĺžky 2500 mm</t>
  </si>
  <si>
    <t>1745221633</t>
  </si>
  <si>
    <t>16</t>
  </si>
  <si>
    <t>317166151</t>
  </si>
  <si>
    <t>Samonosný preklad , šírky 150 mm, výšky 250 mm, dĺžky 1000 mm</t>
  </si>
  <si>
    <t>-565325332</t>
  </si>
  <si>
    <t>17</t>
  </si>
  <si>
    <t>317941123</t>
  </si>
  <si>
    <t>Osadenie oceľových valcovaných nosníkov (na murive)  I, IE,U,UE,L č.14-22 alebo výšky do 220 mm</t>
  </si>
  <si>
    <t>-712993597</t>
  </si>
  <si>
    <t>6,4*2*4*0,0253</t>
  </si>
  <si>
    <t>18</t>
  </si>
  <si>
    <t>M</t>
  </si>
  <si>
    <t>1348331500</t>
  </si>
  <si>
    <t>Tyč oceľová prierezu U DN 200 mm, ozn. 11 373, podľa EN ISO S235JRG1</t>
  </si>
  <si>
    <t>-1803342593</t>
  </si>
  <si>
    <t>19</t>
  </si>
  <si>
    <t>342273150</t>
  </si>
  <si>
    <t>Priečky z tvárnic  hr. 150 mm P2-500 hladkých, na MVC a lepidlo (150x250x500)</t>
  </si>
  <si>
    <t>m2</t>
  </si>
  <si>
    <t>-395546046</t>
  </si>
  <si>
    <t>(3+5)*2,875</t>
  </si>
  <si>
    <t>417321414</t>
  </si>
  <si>
    <t>Betón stužujúcich pásov a vencov železový tr. C 20/25</t>
  </si>
  <si>
    <t>1561310125</t>
  </si>
  <si>
    <t>0,3*0,4*(6*2+3,6)</t>
  </si>
  <si>
    <t>0,3*0,25*(35,1+5,6*7)</t>
  </si>
  <si>
    <t>Medzisúčet</t>
  </si>
  <si>
    <t>21</t>
  </si>
  <si>
    <t>417351115</t>
  </si>
  <si>
    <t>Debnenie bočníc stužujúcich pásov a vencov vrátane vzpier zhotovenie</t>
  </si>
  <si>
    <t>1769170784</t>
  </si>
  <si>
    <t>2*0,4*(6*2+3,6)</t>
  </si>
  <si>
    <t>2*0,25*(35,1+5,6*7)</t>
  </si>
  <si>
    <t>22</t>
  </si>
  <si>
    <t>417351116</t>
  </si>
  <si>
    <t>Debnenie bočníc stužujúcich pásov a vencov vrátane vzpier odstránenie</t>
  </si>
  <si>
    <t>1524969387</t>
  </si>
  <si>
    <t>49,63</t>
  </si>
  <si>
    <t>23</t>
  </si>
  <si>
    <t>417361821</t>
  </si>
  <si>
    <t>Výstuž stužujúcich pásov a vencov z betonárskej ocele 10505</t>
  </si>
  <si>
    <t>283903323</t>
  </si>
  <si>
    <t>7,445*0,065</t>
  </si>
  <si>
    <t>24</t>
  </si>
  <si>
    <t>612456121</t>
  </si>
  <si>
    <t>Potiahnutie vnútorných stien z prefa dielcov MVC hr 4mm</t>
  </si>
  <si>
    <t>921251782</t>
  </si>
  <si>
    <t>"1,01"3,125*(6+5)*2-2,5*2,725*2</t>
  </si>
  <si>
    <t>"1,02,1,03"4,125*(6+5,3*2)*2</t>
  </si>
  <si>
    <t>"1,04"3,125*(2,925+5)*2-1,8*2</t>
  </si>
  <si>
    <t>"1,05"3,125*(2,925+5)*2-0,9*2</t>
  </si>
  <si>
    <t>"1,06"4,125*(6+5,3*2)-0,8*2</t>
  </si>
  <si>
    <t>"1,07"3,125*(3+1,85)*2-0,8*2</t>
  </si>
  <si>
    <t>"1,08"3,125*(3+3)*2-2,5*2,375</t>
  </si>
  <si>
    <t>25</t>
  </si>
  <si>
    <t>622464261</t>
  </si>
  <si>
    <t>Vonkajšia omietka stien tenkovrstvová , minerálna hladená, hr. 5-6 mm</t>
  </si>
  <si>
    <t>-1139079279</t>
  </si>
  <si>
    <t>6,6*4,155-2,5*2,75*2</t>
  </si>
  <si>
    <t>0,3*4,155</t>
  </si>
  <si>
    <t>6,6*4,155-1,8*2-0,9*2</t>
  </si>
  <si>
    <t>3,6*4,155-2,5*2,375</t>
  </si>
  <si>
    <t>35,1*3,165</t>
  </si>
  <si>
    <t>5,6*(3,165+4,155)/2*2</t>
  </si>
  <si>
    <t>26</t>
  </si>
  <si>
    <t>631315611</t>
  </si>
  <si>
    <t>Mazanina z betónu prostého (m3) tr. C 16/20 hr.nad 120 do 240 mm</t>
  </si>
  <si>
    <t>-2072604275</t>
  </si>
  <si>
    <t>0,15*5,6*35,1</t>
  </si>
  <si>
    <t>27</t>
  </si>
  <si>
    <t>631316077</t>
  </si>
  <si>
    <t>Mazanina z betónu prostého (m2) s polypropylénovými vláknami, betón tr. C 25/30 hr. 120 mm</t>
  </si>
  <si>
    <t>-808710957</t>
  </si>
  <si>
    <t>30*4+14,62*2+5,55+9</t>
  </si>
  <si>
    <t>28</t>
  </si>
  <si>
    <t>631319133</t>
  </si>
  <si>
    <t>Príplatok za zníž. obrusnosti s prísadou korundu, pre mazaninu hr. nad 80 do 120 mm (150kg/m3)</t>
  </si>
  <si>
    <t>202175250</t>
  </si>
  <si>
    <t>163,79*0,125</t>
  </si>
  <si>
    <t>29</t>
  </si>
  <si>
    <t>631319175</t>
  </si>
  <si>
    <t>Príplatok za strhnutie povrchu mazaniny latou pre hr. obidvoch vrstiev mazaniny nad 120 do 240 mm</t>
  </si>
  <si>
    <t>768487906</t>
  </si>
  <si>
    <t>30</t>
  </si>
  <si>
    <t>631362442</t>
  </si>
  <si>
    <t>Výstuž mazanín z betónov (z kameniva) a z ľahkých betónov, zo zváraných sietí KARI, priemer drôtu 8/8 mm, veľkosť oka 150x150 mm</t>
  </si>
  <si>
    <t>-268684919</t>
  </si>
  <si>
    <t>"podkladný betón"5,6*35,1</t>
  </si>
  <si>
    <t>"nábeh"35,1</t>
  </si>
  <si>
    <t>31</t>
  </si>
  <si>
    <t>941941041</t>
  </si>
  <si>
    <t>Montáž lešenia ľahkého pracovného radového s podlahami šírky nad 1,00 do 1,20 m, výšky do 10 m</t>
  </si>
  <si>
    <t>-631214278</t>
  </si>
  <si>
    <t>4*(35,1+5,6)*2</t>
  </si>
  <si>
    <t>32</t>
  </si>
  <si>
    <t>941941291</t>
  </si>
  <si>
    <t>Príplatok za prvý a každý ďalší i začatý mesiac použitia lešenia ľahkého pracovného radového s podlahami šírky nad 1,00 do 1,20 m, výšky do 10 m</t>
  </si>
  <si>
    <t>256189403</t>
  </si>
  <si>
    <t>33</t>
  </si>
  <si>
    <t>941944841</t>
  </si>
  <si>
    <t>Demontáž lešenia ľahkého pracovného radového bez podláh šírky nad 1,00 do 1,20 m, výšky do 10 m</t>
  </si>
  <si>
    <t>-539831701</t>
  </si>
  <si>
    <t>34</t>
  </si>
  <si>
    <t>998011001</t>
  </si>
  <si>
    <t>Presun hmôt pre budovy  (801, 803, 812), zvislá konštr. z tehál, tvárnic, z kovu výšky do 6 m</t>
  </si>
  <si>
    <t>1511976989</t>
  </si>
  <si>
    <t>35</t>
  </si>
  <si>
    <t>711111001</t>
  </si>
  <si>
    <t>Zhotovenie izolácie proti zemnej vlhkosti vodorovná náterom penetračným za studena</t>
  </si>
  <si>
    <t>1258710315</t>
  </si>
  <si>
    <t>5,6*35,1</t>
  </si>
  <si>
    <t>36</t>
  </si>
  <si>
    <t>1116315000</t>
  </si>
  <si>
    <t>Lak asfaltový ALP-PENETRAL v sudoch</t>
  </si>
  <si>
    <t>995425848</t>
  </si>
  <si>
    <t>37</t>
  </si>
  <si>
    <t>711141559</t>
  </si>
  <si>
    <t>Zhotovenie  izolácie proti zemnej vlhkosti a tlakovej vode vodorovná NAIP pritavením</t>
  </si>
  <si>
    <t>619724214</t>
  </si>
  <si>
    <t>38</t>
  </si>
  <si>
    <t>628322910P</t>
  </si>
  <si>
    <t>SBS modifikovaný asfaltový pás,proti radónu, typu ako ELASTOTEK 40 špeciáal mineral hr. 4mm(alebo ekvivalent)</t>
  </si>
  <si>
    <t>1922048297</t>
  </si>
  <si>
    <t>39</t>
  </si>
  <si>
    <t>762332110</t>
  </si>
  <si>
    <t>Montáž viazaných konštrukcií krovov striech z reziva priemernej plochy do 120 cm2</t>
  </si>
  <si>
    <t>m</t>
  </si>
  <si>
    <t>1614682145</t>
  </si>
  <si>
    <t>"klieštiny 50/160"6*74</t>
  </si>
  <si>
    <t>40</t>
  </si>
  <si>
    <t>762332130</t>
  </si>
  <si>
    <t>Montáž viazaných konštrukcií krovov striech z reziva priemernej plochy 224-288 cm2</t>
  </si>
  <si>
    <t>-1319330237</t>
  </si>
  <si>
    <t>"krokva 120/220"6,7*37</t>
  </si>
  <si>
    <t>"stĺpik 160/160"0,8*12</t>
  </si>
  <si>
    <t>"väznica 160/200"35,5</t>
  </si>
  <si>
    <t>"pomurnica 160/140"2*35,5</t>
  </si>
  <si>
    <t>41</t>
  </si>
  <si>
    <t>6051591000</t>
  </si>
  <si>
    <t>Hranol mäkké rezivo - omietané smrekovec akosť I L=400-650cm 120x120,140,180mm</t>
  </si>
  <si>
    <t>295136577</t>
  </si>
  <si>
    <t>"krokva 120/220"247,9*0,12*0,22*1,1</t>
  </si>
  <si>
    <t>"stĺpik 160/160"9,6*0,16*0,16*1,1</t>
  </si>
  <si>
    <t>"väznica 160/200"35,5*0,16*0,2*1,1</t>
  </si>
  <si>
    <t>"pomurnica 160/140"71*0,16*0,14*1,1</t>
  </si>
  <si>
    <t>"klieštiny 50/160"444*0,05*0,16*1,1</t>
  </si>
  <si>
    <t>42</t>
  </si>
  <si>
    <t>762341004</t>
  </si>
  <si>
    <t>Montáž debnenia jednoduchých striech, na krokvy a kontralaty z dosiek na zraz</t>
  </si>
  <si>
    <t>-1193561850</t>
  </si>
  <si>
    <t>35,5*6,7</t>
  </si>
  <si>
    <t>43</t>
  </si>
  <si>
    <t>6051119000</t>
  </si>
  <si>
    <t>Neopracované dosky a fošne neomietané borovica akosť A hr.24-32mm x B=60-160mm</t>
  </si>
  <si>
    <t>-1068570656</t>
  </si>
  <si>
    <t>44</t>
  </si>
  <si>
    <t>762341033</t>
  </si>
  <si>
    <t>Montáž debnenia štítových hrán a podhľadov z dosiek CETRIS pre všetky druhy striech vrátane dreveného roštu</t>
  </si>
  <si>
    <t>1809861826</t>
  </si>
  <si>
    <t>237,5</t>
  </si>
  <si>
    <t>45</t>
  </si>
  <si>
    <t>5959074300</t>
  </si>
  <si>
    <t>CETRIS BASIC cementotriesková doska 125x335 cm, hr. 24 mm</t>
  </si>
  <si>
    <t>1528361580</t>
  </si>
  <si>
    <t>46</t>
  </si>
  <si>
    <t>762341251</t>
  </si>
  <si>
    <t>Montáž kontralát pre sklon do 22°</t>
  </si>
  <si>
    <t>-961054923</t>
  </si>
  <si>
    <t>6,7*37</t>
  </si>
  <si>
    <t>47</t>
  </si>
  <si>
    <t>6051506900</t>
  </si>
  <si>
    <t>Hranol mäkké rezivo - omietané smrek hranolček 25-100 cm2 mäkké rezivo</t>
  </si>
  <si>
    <t>1438588463</t>
  </si>
  <si>
    <t>0,04*0,06*247,9*1,1</t>
  </si>
  <si>
    <t>48</t>
  </si>
  <si>
    <t>762395000</t>
  </si>
  <si>
    <t>Spojovacie prostriedky  pre viazané konštrukcie krovov, debnenie a laťovanie, nadstrešné konštr., spádové kliny - svorky, dosky, klince, pásová oceľ, vruty</t>
  </si>
  <si>
    <t>2079639660</t>
  </si>
  <si>
    <t>14,375+6,279+0,654</t>
  </si>
  <si>
    <t>49</t>
  </si>
  <si>
    <t>998762202</t>
  </si>
  <si>
    <t>Presun hmôt pre konštrukcie tesárske v objektoch výšky do 12 m</t>
  </si>
  <si>
    <t>%</t>
  </si>
  <si>
    <t>-280917286</t>
  </si>
  <si>
    <t>50</t>
  </si>
  <si>
    <t>764171848</t>
  </si>
  <si>
    <t>Krytina LINDAB Roca - štítové lemovanie, sklon strechy do 30°</t>
  </si>
  <si>
    <t>595364185</t>
  </si>
  <si>
    <t>6,7*2</t>
  </si>
  <si>
    <t>51</t>
  </si>
  <si>
    <t>764171860</t>
  </si>
  <si>
    <t>Krytina LINDAB Click, sklon strechy do 30°</t>
  </si>
  <si>
    <t>1933423293</t>
  </si>
  <si>
    <t>52</t>
  </si>
  <si>
    <t>764171885</t>
  </si>
  <si>
    <t>Krytina LINDAB Click - odkvapové lemovanie, sklon strechy do 30°</t>
  </si>
  <si>
    <t>1455577095</t>
  </si>
  <si>
    <t>37,5*2</t>
  </si>
  <si>
    <t>53</t>
  </si>
  <si>
    <t>764711114</t>
  </si>
  <si>
    <t>Oplechovanie parapetov z plechu LINDAB r.š. 250 mm</t>
  </si>
  <si>
    <t>-927235973</t>
  </si>
  <si>
    <t>2*4+1</t>
  </si>
  <si>
    <t>54</t>
  </si>
  <si>
    <t>764753001</t>
  </si>
  <si>
    <t xml:space="preserve">Odpadová rúra kruhová D 100 mm </t>
  </si>
  <si>
    <t>-457774730</t>
  </si>
  <si>
    <t>4*2</t>
  </si>
  <si>
    <t>55</t>
  </si>
  <si>
    <t>764753005</t>
  </si>
  <si>
    <t>Spodný diel odpadovej rúry D 100 mm Lindab Standard</t>
  </si>
  <si>
    <t>-707290548</t>
  </si>
  <si>
    <t>56</t>
  </si>
  <si>
    <t>764761121</t>
  </si>
  <si>
    <t>Žľab pododkvapový polkruhový R 125 mm, vrátane čela, hákov, rohov, kútov Lindab</t>
  </si>
  <si>
    <t>-342825260</t>
  </si>
  <si>
    <t>57</t>
  </si>
  <si>
    <t>764761231</t>
  </si>
  <si>
    <t>Žľabový kotlík k polkruhovým žľabom D 125 mm Lindab Rainline Elite</t>
  </si>
  <si>
    <t>1983020865</t>
  </si>
  <si>
    <t>58</t>
  </si>
  <si>
    <t>998764201</t>
  </si>
  <si>
    <t>Presun hmôt pre konštrukcie klampiarske v objektoch výšky do 6 m</t>
  </si>
  <si>
    <t>2014123637</t>
  </si>
  <si>
    <t>59</t>
  </si>
  <si>
    <t>766621081</t>
  </si>
  <si>
    <t>Montáž okna plastového na PUR penu</t>
  </si>
  <si>
    <t>271764572</t>
  </si>
  <si>
    <t>(2+0,75)*2*4</t>
  </si>
  <si>
    <t>(1+0,75)*2</t>
  </si>
  <si>
    <t>60</t>
  </si>
  <si>
    <t>6114123400</t>
  </si>
  <si>
    <t xml:space="preserve">Plastové okno jednokrídlové OS, rozmer 750x1000 mm (vxš) izolačné dvojsklo </t>
  </si>
  <si>
    <t>-684187237</t>
  </si>
  <si>
    <t>61</t>
  </si>
  <si>
    <t>6114123450</t>
  </si>
  <si>
    <t xml:space="preserve">Plastové okno jednokrídlové OS, rozmer 750x2000 mm (vxš) izolačné dvojsklo, </t>
  </si>
  <si>
    <t>856423273</t>
  </si>
  <si>
    <t>62</t>
  </si>
  <si>
    <t>766621405</t>
  </si>
  <si>
    <t>Montáž zdvižno posuvných a sklopno posuvných plastových dverí s hydroizolačnými ISO páskami (exteriérová a interiérová)</t>
  </si>
  <si>
    <t>1889149284</t>
  </si>
  <si>
    <t>(2,5+2,725)*2*2</t>
  </si>
  <si>
    <t>(2,5+2,375)*2</t>
  </si>
  <si>
    <t>63</t>
  </si>
  <si>
    <t>5534371476</t>
  </si>
  <si>
    <t>Garážové vráta 2500/2375 mm</t>
  </si>
  <si>
    <t>-572502993</t>
  </si>
  <si>
    <t>64</t>
  </si>
  <si>
    <t>5534371479</t>
  </si>
  <si>
    <t>Garážové vráta  2500x2750 mm</t>
  </si>
  <si>
    <t>1843159473</t>
  </si>
  <si>
    <t>65</t>
  </si>
  <si>
    <t>766641161</t>
  </si>
  <si>
    <t>Montáž dverí plastových, vchodových, 1 m obvodu dverí</t>
  </si>
  <si>
    <t>1734952276</t>
  </si>
  <si>
    <t>(1,8+2)*2</t>
  </si>
  <si>
    <t>(0,9+2)*2</t>
  </si>
  <si>
    <t>(0,8+2)*2</t>
  </si>
  <si>
    <t>66</t>
  </si>
  <si>
    <t>611PLAST 1</t>
  </si>
  <si>
    <t>Plastové dvere so zárubňou 800/2000mm,900/2000mm</t>
  </si>
  <si>
    <t>2102223357</t>
  </si>
  <si>
    <t>67</t>
  </si>
  <si>
    <t>611PLAST 2</t>
  </si>
  <si>
    <t>Plastové dvere so zárubňou 1800/2000mm,</t>
  </si>
  <si>
    <t>1884279571</t>
  </si>
  <si>
    <t>68</t>
  </si>
  <si>
    <t>998766201</t>
  </si>
  <si>
    <t>Presun hmot pre konštrukcie stolárske v objektoch výšky do 6 m</t>
  </si>
  <si>
    <t>-1796799739</t>
  </si>
  <si>
    <t>69</t>
  </si>
  <si>
    <t>767995102</t>
  </si>
  <si>
    <t>Montáž ostatných atypických kovových stavebných doplnkových konštrukcií nad 5 do 10 kg</t>
  </si>
  <si>
    <t>kg</t>
  </si>
  <si>
    <t>-1053038149</t>
  </si>
  <si>
    <t>70</t>
  </si>
  <si>
    <t>767995200</t>
  </si>
  <si>
    <t>Výroba atypického výrobku - mreže</t>
  </si>
  <si>
    <t>1339682379</t>
  </si>
  <si>
    <t>15*4</t>
  </si>
  <si>
    <t>71</t>
  </si>
  <si>
    <t>998767201</t>
  </si>
  <si>
    <t>Presun hmôt pre kovové stavebné doplnkové konštrukcie v objektoch výšky do 6 m</t>
  </si>
  <si>
    <t>1414870267</t>
  </si>
  <si>
    <t>72</t>
  </si>
  <si>
    <t>777615115P</t>
  </si>
  <si>
    <t>Nátery epoxidových podláh betónových fluorovaným polymerovým náterom</t>
  </si>
  <si>
    <t>2025511849</t>
  </si>
  <si>
    <t>163,79</t>
  </si>
  <si>
    <t>73</t>
  </si>
  <si>
    <t>784452273</t>
  </si>
  <si>
    <t xml:space="preserve">Maľby z maliarskych zmesí Primalex, Farmal, ručne nanášané dvojnásobné základné na podklad hrubozrnný výšky do 3, 80 m   </t>
  </si>
  <si>
    <t>1962694563</t>
  </si>
  <si>
    <t>412,888</t>
  </si>
  <si>
    <t>74</t>
  </si>
  <si>
    <t>2100P</t>
  </si>
  <si>
    <t>Elektroinštalácia viď. sam. rozpočet</t>
  </si>
  <si>
    <t>1712492659</t>
  </si>
  <si>
    <t>VP - Práce naviac</t>
  </si>
  <si>
    <t>PN</t>
  </si>
  <si>
    <t>2 - SO 02 Spevnené plochy</t>
  </si>
  <si>
    <t xml:space="preserve">    5 - Komunikácie</t>
  </si>
  <si>
    <t>122301102</t>
  </si>
  <si>
    <t>Odkopávka a prekopávka nezapažená v hornine 4, nad 100 do 1000 m3</t>
  </si>
  <si>
    <t>-231663591</t>
  </si>
  <si>
    <t>"základ pod kontajnéry"</t>
  </si>
  <si>
    <t>0,2*2,5*2*5</t>
  </si>
  <si>
    <t>0,2*0,2*9*4</t>
  </si>
  <si>
    <t>"odkopávka pre skladbu spevnenej plochy"</t>
  </si>
  <si>
    <t>0,5*818,5*0,80</t>
  </si>
  <si>
    <t>130301001</t>
  </si>
  <si>
    <t>Výkop jamy a ryhy v obmedzenom priestore horn. tr.4 ručne</t>
  </si>
  <si>
    <t>1371179771</t>
  </si>
  <si>
    <t>0,5*818,5*0,20</t>
  </si>
  <si>
    <t>"ručný odkop okolo inž. sieti"</t>
  </si>
  <si>
    <t>162501102</t>
  </si>
  <si>
    <t xml:space="preserve">Vodorovné premiestnenie výkopku  po spevnenej ceste z  horniny tr.1-4, do 100 m3 na vzdialenosť do 3000 m </t>
  </si>
  <si>
    <t>-1326546465</t>
  </si>
  <si>
    <t>171201202</t>
  </si>
  <si>
    <t>Uloženie sypaniny na skládky nad 100 do 1000 m3</t>
  </si>
  <si>
    <t>-1936400172</t>
  </si>
  <si>
    <t>273321311</t>
  </si>
  <si>
    <t>Betón základových dosiek, železový (bez výstuže), tr. C 16/20</t>
  </si>
  <si>
    <t>651042339</t>
  </si>
  <si>
    <t>0,15*2*2,5*5</t>
  </si>
  <si>
    <t>273362442</t>
  </si>
  <si>
    <t>Výstuž základových dosiek zo zvár. sietí KARI, priemer drôtu 8/8 mm, veľkosť oka 150x150 mm</t>
  </si>
  <si>
    <t>-699492095</t>
  </si>
  <si>
    <t>2*2,5*5</t>
  </si>
  <si>
    <t>564671111</t>
  </si>
  <si>
    <t>Podklad z kameniva hrubého drveného veľ. 32-120mm s rozprestretím a zhutnením, po zhutneni hr. 250 mm</t>
  </si>
  <si>
    <t>-1276494426</t>
  </si>
  <si>
    <t>818,51</t>
  </si>
  <si>
    <t>564851111</t>
  </si>
  <si>
    <t>Podklad zo štrkodrviny fr.8-32mm s rozprestretím a zhutnením, po zhutnení hr. 150 mm</t>
  </si>
  <si>
    <t>-2032068822</t>
  </si>
  <si>
    <t>573231111</t>
  </si>
  <si>
    <t>Postrek asfaltový spojovací bez posypu kamenivom z cestnej emulzie v množstve od 0,50 do 0,80 kg/m2</t>
  </si>
  <si>
    <t>-60509142</t>
  </si>
  <si>
    <t>57713311P</t>
  </si>
  <si>
    <t>Asfaltová krycia vrstva AKMS"panelová plocha stredozrný hr. 40mm</t>
  </si>
  <si>
    <t>-554730353</t>
  </si>
  <si>
    <t>"panelová plocha" 350</t>
  </si>
  <si>
    <t>57715311P</t>
  </si>
  <si>
    <t>Betón asfaltový stredozrý  podkladový ASB hr. 60mm</t>
  </si>
  <si>
    <t>-1684055925</t>
  </si>
  <si>
    <t>917862111</t>
  </si>
  <si>
    <t>Osadenie chodník. obrubníka betónového stojatého do lôžka z betónu prosteho tr. C 12/15 s bočnou oporou</t>
  </si>
  <si>
    <t>1166883770</t>
  </si>
  <si>
    <t>(2,5*2+2*2)*5</t>
  </si>
  <si>
    <t>5922903060</t>
  </si>
  <si>
    <t xml:space="preserve"> Obrubník cestný 100/25/15 cm, sivá</t>
  </si>
  <si>
    <t>2126458324</t>
  </si>
  <si>
    <t>93890961P</t>
  </si>
  <si>
    <t>Očistenie cestných panelov -0,12600t</t>
  </si>
  <si>
    <t>63015899</t>
  </si>
  <si>
    <t>979084212</t>
  </si>
  <si>
    <t>Vodorovná doprava vybúraných hmôt po suchu s naložením a so zložením na vzdialenosť do 50 m</t>
  </si>
  <si>
    <t>-590621554</t>
  </si>
  <si>
    <t>979084216</t>
  </si>
  <si>
    <t>Vodorovná doprava vybúraných hmôt po suchu bez naloženia, ale so zložením na vzdialenosť do 5 km</t>
  </si>
  <si>
    <t>-1806311566</t>
  </si>
  <si>
    <t>998225111</t>
  </si>
  <si>
    <t>Presun hmôt pre pozemnú komunikáciu a letisko s krytom asfaltovým akejkoľvek dĺžky objektu</t>
  </si>
  <si>
    <t>1655383614</t>
  </si>
  <si>
    <t>3 - SO 03 Oplotenie</t>
  </si>
  <si>
    <t>133201101</t>
  </si>
  <si>
    <t>Výkop šachty zapaženej, hornina 3 do 100 m3</t>
  </si>
  <si>
    <t>1167951010</t>
  </si>
  <si>
    <t>"jamky pre stĺpiky oplotenia"0,3*0,3*0,8*(65+15)</t>
  </si>
  <si>
    <t>338171122</t>
  </si>
  <si>
    <t>Osadenie stĺpika oceľového plotového do výšky 2.60m so zabetónovaním</t>
  </si>
  <si>
    <t>-2054266086</t>
  </si>
  <si>
    <t>80</t>
  </si>
  <si>
    <t>553585P1</t>
  </si>
  <si>
    <t>Stĺpik poplastovaný 260/4,8mm</t>
  </si>
  <si>
    <t>1007103069</t>
  </si>
  <si>
    <t>553585P2</t>
  </si>
  <si>
    <t>Stĺpik poplastovaný 260/3,8mm vzpery</t>
  </si>
  <si>
    <t>76939208</t>
  </si>
  <si>
    <t>998151111</t>
  </si>
  <si>
    <t>Presun hmôt pre obj.8152, 8153,8159,zvislá nosná konštr.z tehál,tvárnic,blokov výšky do 10 m</t>
  </si>
  <si>
    <t>1411433327</t>
  </si>
  <si>
    <t>767911130</t>
  </si>
  <si>
    <t>Montáž oplotenia strojového pletiva, s výškou do 1,6 do 2,0 m</t>
  </si>
  <si>
    <t>1435614386</t>
  </si>
  <si>
    <t>5535855118</t>
  </si>
  <si>
    <t>Pletivo poplastované oká 50/50mm), výška 200cm drôt hr.2,8mm/25m</t>
  </si>
  <si>
    <t>bal</t>
  </si>
  <si>
    <t>2139307157</t>
  </si>
  <si>
    <t>5535855492</t>
  </si>
  <si>
    <t>Napínací drôt PVC (biely,zelený) 2,9/50m</t>
  </si>
  <si>
    <t>-287154549</t>
  </si>
  <si>
    <t>5535850P</t>
  </si>
  <si>
    <t>Príslušenstvo k montáži plota</t>
  </si>
  <si>
    <t>-1675438546</t>
  </si>
  <si>
    <t>5535910050</t>
  </si>
  <si>
    <t>Sada pre výrobu samonosnej posuvnej brány do šírky prejazdu 6,5 m, 80</t>
  </si>
  <si>
    <t>sada</t>
  </si>
  <si>
    <t>-410572074</t>
  </si>
  <si>
    <t>5535910050PS</t>
  </si>
  <si>
    <t>Dodávka a montáž kompletnej posúvnej brány 6000/2000mm</t>
  </si>
  <si>
    <t>946672991</t>
  </si>
  <si>
    <t>767920010</t>
  </si>
  <si>
    <t>Montáž vrát a vrátok k panelovému oploteniu osadzovaných na stĺpiky oceľové, s plochou jednotlivo do 2 m2</t>
  </si>
  <si>
    <t>2030195625</t>
  </si>
  <si>
    <t>553585P3</t>
  </si>
  <si>
    <t>Bránka jednokrídlová 1000/2000mm</t>
  </si>
  <si>
    <t>-630647121</t>
  </si>
  <si>
    <t>-1785012919</t>
  </si>
  <si>
    <t>4 - SO 04 Areálová dažďová kanalizácia</t>
  </si>
  <si>
    <t>1 - Zemné práce</t>
  </si>
  <si>
    <t>4 - Vodorovné konštrukcie</t>
  </si>
  <si>
    <t>8 - Rúrové vedenie</t>
  </si>
  <si>
    <t>99 - Presun hmôt HSV</t>
  </si>
  <si>
    <t>132201202</t>
  </si>
  <si>
    <t>Výkop ryhy šírky 600-2000mm horn.3 od 100 do 1000 m3</t>
  </si>
  <si>
    <t>-632281134</t>
  </si>
  <si>
    <t>132201209</t>
  </si>
  <si>
    <t>Príplatok k cenám za lepivosť pri hĺbení rýh š. nad 600 do 2 000 mm zapaž. i nezapažených, s urovnaním dna v hornine 3</t>
  </si>
  <si>
    <t>-1277168190</t>
  </si>
  <si>
    <t>162301101</t>
  </si>
  <si>
    <t>Vodorovné premiestnenie výkopku po spevnenej ceste z horniny tr.1-4, do 100 m3 na vzdialenost do 500 m</t>
  </si>
  <si>
    <t>-400899795</t>
  </si>
  <si>
    <t>Vodorovné premiestnenie výkopku  po spevnenej ceste z  horniny tr.1-4, do 100 m3 na vzdialenost do 3000 m</t>
  </si>
  <si>
    <t>-109673860</t>
  </si>
  <si>
    <t>108-56,5</t>
  </si>
  <si>
    <t>Súčet</t>
  </si>
  <si>
    <t>162501105</t>
  </si>
  <si>
    <t>Vodorovné premiestnenie výkopku  po spevnenej ceste z  horniny tr.1-4, do 100 m3, príplatok k cene za každých dalšich a zacatých 1000 m</t>
  </si>
  <si>
    <t>1954543094</t>
  </si>
  <si>
    <t>1193163016</t>
  </si>
  <si>
    <t>1293638755</t>
  </si>
  <si>
    <t>175101101</t>
  </si>
  <si>
    <t>Obsyp potrubia sypaninou z vhodných hornín 1 až 4 bez prehodenia sypaniny</t>
  </si>
  <si>
    <t>1321450367</t>
  </si>
  <si>
    <t>5833325100</t>
  </si>
  <si>
    <t>Kamenivo tažené  8-16 b</t>
  </si>
  <si>
    <t>-1880273364</t>
  </si>
  <si>
    <t>451573111</t>
  </si>
  <si>
    <t>Lôžko pod potrubie, stoky a drobné objekty, v otvorenom výkope z piesku a štrkopiesku do 63 mm</t>
  </si>
  <si>
    <t>819958799</t>
  </si>
  <si>
    <t>817364111</t>
  </si>
  <si>
    <t>Montáž betónových útesov DN 250-napojenie do šachty</t>
  </si>
  <si>
    <t>838809239</t>
  </si>
  <si>
    <t>871383120</t>
  </si>
  <si>
    <t>Montáž potrubia kanalizacného z korugovaných rúr - PVC-U tesniacich gum. krúžkom v sklone do 20 % DN 200 mm</t>
  </si>
  <si>
    <t>41116670</t>
  </si>
  <si>
    <t>28600059501</t>
  </si>
  <si>
    <t>PVC rúra 200/6m -korugovaný kanalizacný systém SN8 PIPELIFE</t>
  </si>
  <si>
    <t>1128249376</t>
  </si>
  <si>
    <t>871383121</t>
  </si>
  <si>
    <t>Montáž potrubia kanalizacného z korugovaných rúr - PVC-U tesniacich gum. krúžkom v sklone do 20 % DN 300 mm</t>
  </si>
  <si>
    <t>1948518526</t>
  </si>
  <si>
    <t>2860005940</t>
  </si>
  <si>
    <t>PVC rúra 250/5m -korugovaný kanalizacný systém SN8 PIPELIFE</t>
  </si>
  <si>
    <t>193883422</t>
  </si>
  <si>
    <t>8773504201</t>
  </si>
  <si>
    <t>Montáž kolena na potrubie z kanalizacných korungovaných rúr DN 200 mm</t>
  </si>
  <si>
    <t>-1896465722</t>
  </si>
  <si>
    <t>10+1</t>
  </si>
  <si>
    <t>2860003010</t>
  </si>
  <si>
    <t>PVC koleno 200/45°-kanalizacný systém PIPELIFE</t>
  </si>
  <si>
    <t>823669933</t>
  </si>
  <si>
    <t>2860003130</t>
  </si>
  <si>
    <t>PVC koleno 200/87° kanalizacný systém PIPELIFE</t>
  </si>
  <si>
    <t>1862541121</t>
  </si>
  <si>
    <t>877350430</t>
  </si>
  <si>
    <t>Montáž odbocky na potrubie z kanalizacných korungovaných  rúr DN 200 mm</t>
  </si>
  <si>
    <t>888358170</t>
  </si>
  <si>
    <t>2860006460</t>
  </si>
  <si>
    <t>PVC odbocka 200/200/45° -korugovaný kanalizacný systém SN8 PIPELIFE</t>
  </si>
  <si>
    <t>660364805</t>
  </si>
  <si>
    <t>28600064600</t>
  </si>
  <si>
    <t>PVC odbocka 250/200/45°-korugovaný kanalizacný systém SN8PIPELIFE</t>
  </si>
  <si>
    <t>-1619227312</t>
  </si>
  <si>
    <t>8773604401</t>
  </si>
  <si>
    <t>Montáž redukcie,presuvky,spojky na potrubie z kanaliz. korungovaných  DN 250 mm</t>
  </si>
  <si>
    <t>-1125473096</t>
  </si>
  <si>
    <t>2860006270</t>
  </si>
  <si>
    <t>PVC redukcia 250/200 KORUGO/KORUGO-korugovaný kanalizacný systém SN8 PIPELIFE</t>
  </si>
  <si>
    <t>126553157</t>
  </si>
  <si>
    <t>892351000</t>
  </si>
  <si>
    <t>Skúška tesnosti kanalizácie D 200</t>
  </si>
  <si>
    <t>848047784</t>
  </si>
  <si>
    <t>892361000</t>
  </si>
  <si>
    <t>Skúška tesnosti kanalizácie D 250</t>
  </si>
  <si>
    <t>832224490</t>
  </si>
  <si>
    <t>895941111.</t>
  </si>
  <si>
    <t>Zriadenie kanalizacného vpustu ulicného z betónových dielcov</t>
  </si>
  <si>
    <t>1634643520</t>
  </si>
  <si>
    <t>5922442380</t>
  </si>
  <si>
    <t>Vyrovnávací prstenec pre UV; h = 60mm</t>
  </si>
  <si>
    <t>1518863937</t>
  </si>
  <si>
    <t>5922360080</t>
  </si>
  <si>
    <t>Ulicná vpust betónová, nástavec na dno TBV 500-325   TECHNO TIP-PURATOR</t>
  </si>
  <si>
    <t>-285762935</t>
  </si>
  <si>
    <t>5922360050</t>
  </si>
  <si>
    <t>Ulicná vpust betónová, dno s hornou výpustou TBV 500-1000   TECHNO TIP-PURATOR</t>
  </si>
  <si>
    <t>1229100497</t>
  </si>
  <si>
    <t>895991121</t>
  </si>
  <si>
    <t>Montáž lapaca necistôt pre PVC ulicné vpuste</t>
  </si>
  <si>
    <t>2071423486</t>
  </si>
  <si>
    <t>5922442460p</t>
  </si>
  <si>
    <t>Odlucovacie zariadenie lahkých kvapalín a splavenín Technotip Poinstep UJV 500</t>
  </si>
  <si>
    <t>1878857350</t>
  </si>
  <si>
    <t>899202111</t>
  </si>
  <si>
    <t>Osadenie liatinovej mreže vrátane rámu a koša na bahno hmotnosti jednotlivo nad 50 do 100 kg</t>
  </si>
  <si>
    <t>1771188385</t>
  </si>
  <si>
    <t>5922442420</t>
  </si>
  <si>
    <t>Vtoková mreža "DRAINEX", 500x500mm, Tr.D400kN, plochá (kc.UVTTIP500X500PLO)</t>
  </si>
  <si>
    <t>-882211059</t>
  </si>
  <si>
    <t>899721122</t>
  </si>
  <si>
    <t>Signalizacný vodic na potrubí PVC DN nad 250 mm do 500 mm</t>
  </si>
  <si>
    <t>1594600852</t>
  </si>
  <si>
    <t>62+8</t>
  </si>
  <si>
    <t>998276101</t>
  </si>
  <si>
    <t>Presun hmôt pre rúrové vedenie hlbené z rúr z plast., hmôt alebo sklolamin. v otvorenom výkope</t>
  </si>
  <si>
    <t>-875036445</t>
  </si>
  <si>
    <t>5 - SO 05 Stojiská pre kontajnery TKO</t>
  </si>
  <si>
    <t>120901121</t>
  </si>
  <si>
    <t>Búranie konštrukcií z betónu prostého neprekladaného kamenom v odkopávkach</t>
  </si>
  <si>
    <t>121101002</t>
  </si>
  <si>
    <t>Odstránenie ornice  s vodorov. premiest., na hromady do 100 m</t>
  </si>
  <si>
    <t>6,4*4,9*0,1*2</t>
  </si>
  <si>
    <t>122201109</t>
  </si>
  <si>
    <t>Odkopávky a prekopávky nezapažené. Príplatok k cenám za lepivost horniny 3</t>
  </si>
  <si>
    <t>131211111</t>
  </si>
  <si>
    <t>Hlbenie jám v  hornine tr.3 nesúdržných - rucným náradím</t>
  </si>
  <si>
    <t>0,5*0,5*0,4*7*2  " rucné prehlbenie pre pätky</t>
  </si>
  <si>
    <t>131211119</t>
  </si>
  <si>
    <t>Príplatok za lepivost pri hlbení jám rucným náradím v hornine tr. 3</t>
  </si>
  <si>
    <t>162401112</t>
  </si>
  <si>
    <t>Vodorovné premiestnenie výkopku  po nespevnenej ceste z  horniny tr.1-4, do 100 m3 na vzdialenost do 2000 m</t>
  </si>
  <si>
    <t>166101101</t>
  </si>
  <si>
    <t>Prehodenie neulahnutého výkopku z horniny 1 až 4</t>
  </si>
  <si>
    <t>167101101</t>
  </si>
  <si>
    <t>Nakladanie neulahnutého výkopku z hornín tr.1-4</t>
  </si>
  <si>
    <t>171201101</t>
  </si>
  <si>
    <t>Uloženie sypaniny do násypov s rozprestretím sypaniny vo vrstvách a s hrubým urovnaním nezhutnených</t>
  </si>
  <si>
    <t>180402111</t>
  </si>
  <si>
    <t>Založenie trávnika parkového výsevom v rovine do 1:5</t>
  </si>
  <si>
    <t>0057211100</t>
  </si>
  <si>
    <t>Tráva - Trávové semeno</t>
  </si>
  <si>
    <t>181101102</t>
  </si>
  <si>
    <t>Úprava pláne v zárezoch v hornine 1-4 so zhutnením</t>
  </si>
  <si>
    <t>6,4*4,9*2</t>
  </si>
  <si>
    <t>182001131</t>
  </si>
  <si>
    <t>Plošná úprava terénu pri nerovnostiach terénu nad 150-200 mm v rovine alebo na svahu do 1:5</t>
  </si>
  <si>
    <t>183403153</t>
  </si>
  <si>
    <t>Obrobenie pôdy hrabaním v rovine alebo na svahu do 1:5</t>
  </si>
  <si>
    <t>183403161</t>
  </si>
  <si>
    <t>Obrobenie pôdy valcovaním v rovine alebo na svahu do 1:5</t>
  </si>
  <si>
    <t>215901101</t>
  </si>
  <si>
    <t>Zhutnenie podložia z rastlej horniny 1 až 4 pod násypy, z hor. súdržných do 92 % PS a nesúdržných</t>
  </si>
  <si>
    <t>271571111</t>
  </si>
  <si>
    <t>Vankúše zhutnené pod základy zo štrkopiesku</t>
  </si>
  <si>
    <t>0,5*0,5*0,1*7*2  " pod pätky</t>
  </si>
  <si>
    <t>273351217</t>
  </si>
  <si>
    <t>Debnenie stien základových dosiek, zhotovenie-tradicné</t>
  </si>
  <si>
    <t>(5,7+4,1)*2*0,15*2</t>
  </si>
  <si>
    <t>273351218</t>
  </si>
  <si>
    <t>Debnenie stien základových dosiek, odstránenie-tradicné</t>
  </si>
  <si>
    <t>273362021</t>
  </si>
  <si>
    <t>Výstuž základových dosiek zo zvár. sietí KARI</t>
  </si>
  <si>
    <t>Osadenie stlpika ocelového do výšky 2.0m so zabetónovaním</t>
  </si>
  <si>
    <t>7*2</t>
  </si>
  <si>
    <t>5339009300</t>
  </si>
  <si>
    <t>Rúrka ocelová  D 89 mm</t>
  </si>
  <si>
    <t>275313611</t>
  </si>
  <si>
    <t>Betón základových pätiek, prostý tr. C 16/20</t>
  </si>
  <si>
    <t>0,5*0,5*0,7*7*2</t>
  </si>
  <si>
    <t>275351217</t>
  </si>
  <si>
    <t>Debnenie stien základových pätiek, zhotovenie-tradicné</t>
  </si>
  <si>
    <t>275351218</t>
  </si>
  <si>
    <t>Debnenie stien základových pätiek, odstránenie-tradicné</t>
  </si>
  <si>
    <t>348121122</t>
  </si>
  <si>
    <t>Osadenie dosky železobetónovej prefabrikovanej hmotnosti do 1t</t>
  </si>
  <si>
    <t>30*2</t>
  </si>
  <si>
    <t>5923310000</t>
  </si>
  <si>
    <t>Doska výplnová železobetónová KZD 2-200 200x10x30</t>
  </si>
  <si>
    <t>5923311000</t>
  </si>
  <si>
    <t>Doska výplnová železobetónová KZD 2-250 250x10x30</t>
  </si>
  <si>
    <t>417321313</t>
  </si>
  <si>
    <t>Betón zvislých stužujúcich pásov a vencov železový tr. C 16/20</t>
  </si>
  <si>
    <t>Debnenie bocníc stužujúcich pásov a vencov zvislých zhotovenie</t>
  </si>
  <si>
    <t>3,14*0,4*1,5*7*2</t>
  </si>
  <si>
    <t>Debnenie bocníc stužujúcich pásov a vencov zvislých odstránenie</t>
  </si>
  <si>
    <t>564731111</t>
  </si>
  <si>
    <t>Podklad alebo kryt z kameniva hrubého drveného vel. 32-63 mm s rozprestretím a zhutn.hr. 100 mm</t>
  </si>
  <si>
    <t>564752111</t>
  </si>
  <si>
    <t>Podklad alebo kryt z kameniva hrubého drveného vel. 0-32 mm po zhut.hr. 150 mm</t>
  </si>
  <si>
    <t>569903311</t>
  </si>
  <si>
    <t>Zhotovenie zemných krajníc z hornín akejkolvek triedy so zhutnením</t>
  </si>
  <si>
    <t>5833385300</t>
  </si>
  <si>
    <t>Kamenivo drvené fr. 0-32 b</t>
  </si>
  <si>
    <t>76</t>
  </si>
  <si>
    <t>2,226*1,79</t>
  </si>
  <si>
    <t>582126115</t>
  </si>
  <si>
    <t>Podklad cementobetónový vystužený, betón C 20/25  hr. 150 mm</t>
  </si>
  <si>
    <t>78</t>
  </si>
  <si>
    <t>919716111</t>
  </si>
  <si>
    <t>Ocelová výstuž cementobet. plôch zo zvar. sietí KARI hmotnost do 7,5 kg/m2</t>
  </si>
  <si>
    <t>54/6*12,64/1000*1,1  " kari siet 150x150/5mm</t>
  </si>
  <si>
    <t>631313511</t>
  </si>
  <si>
    <t>Mazanina z betónu prostého (m3) tr. C 12/15 hr.nad 80 do 120 mm</t>
  </si>
  <si>
    <t>82</t>
  </si>
  <si>
    <t>631319121</t>
  </si>
  <si>
    <t>Príplatok za prespádovanie pre mazaninu hr. nad 50 do 80 mm</t>
  </si>
  <si>
    <t>84</t>
  </si>
  <si>
    <t>919741111</t>
  </si>
  <si>
    <t>Ošetrenie cementobetónovej plochy vodou</t>
  </si>
  <si>
    <t>86</t>
  </si>
  <si>
    <t>998152121</t>
  </si>
  <si>
    <t>Presun hmôt pre obj.8152, 8153,8159,zvislá nosná konštr.monolitická betónová, výška do 3 m</t>
  </si>
  <si>
    <t>88</t>
  </si>
  <si>
    <t>HZS000111</t>
  </si>
  <si>
    <t>Stavebno montážne práce menej nárocne, pomocné alebo manupulacné (Tr 1) v rozsahu viac ako 8 hodín</t>
  </si>
  <si>
    <t>hod</t>
  </si>
  <si>
    <t>420665965</t>
  </si>
  <si>
    <t>5*8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</si>
</sst>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color rgb="FFFF000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7" fillId="0" borderId="12" xfId="0" applyNumberFormat="1" applyFont="1" applyBorder="1" applyAlignment="1" applyProtection="1"/>
    <xf numFmtId="166" fontId="37" fillId="0" borderId="13" xfId="0" applyNumberFormat="1" applyFont="1" applyBorder="1" applyAlignment="1" applyProtection="1"/>
    <xf numFmtId="4" fontId="3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</xf>
    <xf numFmtId="49" fontId="39" fillId="0" borderId="25" xfId="0" applyNumberFormat="1" applyFont="1" applyBorder="1" applyAlignment="1" applyProtection="1">
      <alignment horizontal="left" vertical="center" wrapText="1"/>
    </xf>
    <xf numFmtId="0" fontId="39" fillId="0" borderId="25" xfId="0" applyFont="1" applyBorder="1" applyAlignment="1" applyProtection="1">
      <alignment horizontal="center" vertical="center" wrapText="1"/>
    </xf>
    <xf numFmtId="167" fontId="39" fillId="0" borderId="2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41" fillId="0" borderId="0" xfId="0" applyFont="1" applyBorder="1" applyAlignment="1" applyProtection="1">
      <alignment horizontal="left" vertical="center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5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6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9" fillId="0" borderId="25" xfId="0" applyFont="1" applyBorder="1" applyAlignment="1" applyProtection="1">
      <alignment horizontal="left" vertical="center" wrapText="1"/>
    </xf>
    <xf numFmtId="4" fontId="39" fillId="4" borderId="25" xfId="0" applyNumberFormat="1" applyFont="1" applyFill="1" applyBorder="1" applyAlignment="1" applyProtection="1">
      <alignment vertical="center"/>
      <protection locked="0"/>
    </xf>
    <xf numFmtId="4" fontId="39" fillId="4" borderId="25" xfId="0" applyNumberFormat="1" applyFont="1" applyFill="1" applyBorder="1" applyAlignment="1" applyProtection="1">
      <alignment vertical="center"/>
    </xf>
    <xf numFmtId="4" fontId="39" fillId="0" borderId="25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5" fillId="2" borderId="0" xfId="1" applyFont="1" applyFill="1" applyAlignment="1" applyProtection="1">
      <alignment horizontal="center" vertical="center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40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41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R2" s="255" t="s">
        <v>8</v>
      </c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10</v>
      </c>
    </row>
    <row r="4" spans="1:73" ht="36.950000000000003" customHeight="1">
      <c r="B4" s="25"/>
      <c r="C4" s="221" t="s">
        <v>11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6"/>
      <c r="AS4" s="27" t="s">
        <v>12</v>
      </c>
      <c r="BE4" s="28" t="s">
        <v>13</v>
      </c>
      <c r="BS4" s="21" t="s">
        <v>14</v>
      </c>
    </row>
    <row r="5" spans="1:73" ht="14.45" customHeight="1">
      <c r="B5" s="25"/>
      <c r="C5" s="29"/>
      <c r="D5" s="30" t="s">
        <v>15</v>
      </c>
      <c r="E5" s="29"/>
      <c r="F5" s="29"/>
      <c r="G5" s="29"/>
      <c r="H5" s="29"/>
      <c r="I5" s="29"/>
      <c r="J5" s="29"/>
      <c r="K5" s="225" t="s">
        <v>16</v>
      </c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  <c r="W5" s="226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9"/>
      <c r="AQ5" s="26"/>
      <c r="BE5" s="223" t="s">
        <v>17</v>
      </c>
      <c r="BS5" s="21" t="s">
        <v>9</v>
      </c>
    </row>
    <row r="6" spans="1:73" ht="36.950000000000003" customHeight="1">
      <c r="B6" s="25"/>
      <c r="C6" s="29"/>
      <c r="D6" s="32" t="s">
        <v>18</v>
      </c>
      <c r="E6" s="29"/>
      <c r="F6" s="29"/>
      <c r="G6" s="29"/>
      <c r="H6" s="29"/>
      <c r="I6" s="29"/>
      <c r="J6" s="29"/>
      <c r="K6" s="227" t="s">
        <v>19</v>
      </c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9"/>
      <c r="AQ6" s="26"/>
      <c r="BE6" s="224"/>
      <c r="BS6" s="21" t="s">
        <v>9</v>
      </c>
    </row>
    <row r="7" spans="1:73" ht="14.45" customHeight="1">
      <c r="B7" s="25"/>
      <c r="C7" s="29"/>
      <c r="D7" s="33" t="s">
        <v>20</v>
      </c>
      <c r="E7" s="29"/>
      <c r="F7" s="29"/>
      <c r="G7" s="29"/>
      <c r="H7" s="29"/>
      <c r="I7" s="29"/>
      <c r="J7" s="29"/>
      <c r="K7" s="31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3" t="s">
        <v>22</v>
      </c>
      <c r="AL7" s="29"/>
      <c r="AM7" s="29"/>
      <c r="AN7" s="31" t="s">
        <v>21</v>
      </c>
      <c r="AO7" s="29"/>
      <c r="AP7" s="29"/>
      <c r="AQ7" s="26"/>
      <c r="BE7" s="224"/>
      <c r="BS7" s="21" t="s">
        <v>9</v>
      </c>
    </row>
    <row r="8" spans="1:73" ht="14.45" customHeight="1">
      <c r="B8" s="25"/>
      <c r="C8" s="29"/>
      <c r="D8" s="33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3" t="s">
        <v>25</v>
      </c>
      <c r="AL8" s="29"/>
      <c r="AM8" s="29"/>
      <c r="AN8" s="34" t="s">
        <v>26</v>
      </c>
      <c r="AO8" s="29"/>
      <c r="AP8" s="29"/>
      <c r="AQ8" s="26"/>
      <c r="BE8" s="224"/>
      <c r="BS8" s="21" t="s">
        <v>9</v>
      </c>
    </row>
    <row r="9" spans="1:73" ht="14.45" customHeight="1">
      <c r="B9" s="25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6"/>
      <c r="BE9" s="224"/>
      <c r="BS9" s="21" t="s">
        <v>9</v>
      </c>
    </row>
    <row r="10" spans="1:73" ht="14.45" customHeight="1">
      <c r="B10" s="25"/>
      <c r="C10" s="29"/>
      <c r="D10" s="33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3" t="s">
        <v>28</v>
      </c>
      <c r="AL10" s="29"/>
      <c r="AM10" s="29"/>
      <c r="AN10" s="31" t="s">
        <v>21</v>
      </c>
      <c r="AO10" s="29"/>
      <c r="AP10" s="29"/>
      <c r="AQ10" s="26"/>
      <c r="BE10" s="224"/>
      <c r="BS10" s="21" t="s">
        <v>9</v>
      </c>
    </row>
    <row r="11" spans="1:73" ht="18.399999999999999" customHeight="1">
      <c r="B11" s="25"/>
      <c r="C11" s="29"/>
      <c r="D11" s="29"/>
      <c r="E11" s="31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3" t="s">
        <v>29</v>
      </c>
      <c r="AL11" s="29"/>
      <c r="AM11" s="29"/>
      <c r="AN11" s="31" t="s">
        <v>21</v>
      </c>
      <c r="AO11" s="29"/>
      <c r="AP11" s="29"/>
      <c r="AQ11" s="26"/>
      <c r="BE11" s="224"/>
      <c r="BS11" s="21" t="s">
        <v>9</v>
      </c>
    </row>
    <row r="12" spans="1:73" ht="6.95" customHeight="1">
      <c r="B12" s="25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6"/>
      <c r="BE12" s="224"/>
      <c r="BS12" s="21" t="s">
        <v>9</v>
      </c>
    </row>
    <row r="13" spans="1:73" ht="14.45" customHeight="1">
      <c r="B13" s="25"/>
      <c r="C13" s="29"/>
      <c r="D13" s="33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3" t="s">
        <v>28</v>
      </c>
      <c r="AL13" s="29"/>
      <c r="AM13" s="29"/>
      <c r="AN13" s="35" t="s">
        <v>31</v>
      </c>
      <c r="AO13" s="29"/>
      <c r="AP13" s="29"/>
      <c r="AQ13" s="26"/>
      <c r="BE13" s="224"/>
      <c r="BS13" s="21" t="s">
        <v>9</v>
      </c>
    </row>
    <row r="14" spans="1:73" ht="15">
      <c r="B14" s="25"/>
      <c r="C14" s="29"/>
      <c r="D14" s="29"/>
      <c r="E14" s="228" t="s">
        <v>31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33" t="s">
        <v>29</v>
      </c>
      <c r="AL14" s="29"/>
      <c r="AM14" s="29"/>
      <c r="AN14" s="35" t="s">
        <v>31</v>
      </c>
      <c r="AO14" s="29"/>
      <c r="AP14" s="29"/>
      <c r="AQ14" s="26"/>
      <c r="BE14" s="224"/>
      <c r="BS14" s="21" t="s">
        <v>9</v>
      </c>
    </row>
    <row r="15" spans="1:73" ht="6.95" customHeight="1">
      <c r="B15" s="25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6"/>
      <c r="BE15" s="224"/>
      <c r="BS15" s="21" t="s">
        <v>6</v>
      </c>
    </row>
    <row r="16" spans="1:73" ht="14.45" customHeight="1">
      <c r="B16" s="25"/>
      <c r="C16" s="29"/>
      <c r="D16" s="33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3" t="s">
        <v>28</v>
      </c>
      <c r="AL16" s="29"/>
      <c r="AM16" s="29"/>
      <c r="AN16" s="31" t="s">
        <v>21</v>
      </c>
      <c r="AO16" s="29"/>
      <c r="AP16" s="29"/>
      <c r="AQ16" s="26"/>
      <c r="BE16" s="224"/>
      <c r="BS16" s="21" t="s">
        <v>6</v>
      </c>
    </row>
    <row r="17" spans="2:71" ht="18.399999999999999" customHeight="1">
      <c r="B17" s="25"/>
      <c r="C17" s="29"/>
      <c r="D17" s="29"/>
      <c r="E17" s="31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3" t="s">
        <v>29</v>
      </c>
      <c r="AL17" s="29"/>
      <c r="AM17" s="29"/>
      <c r="AN17" s="31" t="s">
        <v>21</v>
      </c>
      <c r="AO17" s="29"/>
      <c r="AP17" s="29"/>
      <c r="AQ17" s="26"/>
      <c r="BE17" s="224"/>
      <c r="BS17" s="21" t="s">
        <v>34</v>
      </c>
    </row>
    <row r="18" spans="2:71" ht="6.95" customHeight="1">
      <c r="B18" s="25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6"/>
      <c r="BE18" s="224"/>
      <c r="BS18" s="21" t="s">
        <v>9</v>
      </c>
    </row>
    <row r="19" spans="2:71" ht="14.45" customHeight="1">
      <c r="B19" s="25"/>
      <c r="C19" s="29"/>
      <c r="D19" s="33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3" t="s">
        <v>28</v>
      </c>
      <c r="AL19" s="29"/>
      <c r="AM19" s="29"/>
      <c r="AN19" s="31" t="s">
        <v>21</v>
      </c>
      <c r="AO19" s="29"/>
      <c r="AP19" s="29"/>
      <c r="AQ19" s="26"/>
      <c r="BE19" s="224"/>
      <c r="BS19" s="21" t="s">
        <v>9</v>
      </c>
    </row>
    <row r="20" spans="2:71" ht="18.399999999999999" customHeight="1">
      <c r="B20" s="25"/>
      <c r="C20" s="29"/>
      <c r="D20" s="29"/>
      <c r="E20" s="31" t="s">
        <v>36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3" t="s">
        <v>29</v>
      </c>
      <c r="AL20" s="29"/>
      <c r="AM20" s="29"/>
      <c r="AN20" s="31" t="s">
        <v>21</v>
      </c>
      <c r="AO20" s="29"/>
      <c r="AP20" s="29"/>
      <c r="AQ20" s="26"/>
      <c r="BE20" s="224"/>
    </row>
    <row r="21" spans="2:71" ht="6.95" customHeight="1">
      <c r="B21" s="25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6"/>
      <c r="BE21" s="224"/>
    </row>
    <row r="22" spans="2:71" ht="15">
      <c r="B22" s="25"/>
      <c r="C22" s="29"/>
      <c r="D22" s="33" t="s">
        <v>37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6"/>
      <c r="BE22" s="224"/>
    </row>
    <row r="23" spans="2:71" ht="22.5" customHeight="1">
      <c r="B23" s="25"/>
      <c r="C23" s="29"/>
      <c r="D23" s="29"/>
      <c r="E23" s="230" t="s">
        <v>21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O23" s="29"/>
      <c r="AP23" s="29"/>
      <c r="AQ23" s="26"/>
      <c r="BE23" s="224"/>
    </row>
    <row r="24" spans="2:71" ht="6.95" customHeight="1">
      <c r="B24" s="25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6"/>
      <c r="BE24" s="224"/>
    </row>
    <row r="25" spans="2:71" ht="6.95" customHeight="1">
      <c r="B25" s="25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9"/>
      <c r="AQ25" s="26"/>
      <c r="BE25" s="224"/>
    </row>
    <row r="26" spans="2:71" ht="14.45" customHeight="1">
      <c r="B26" s="25"/>
      <c r="C26" s="29"/>
      <c r="D26" s="37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31">
        <f>ROUND(AG87,2)</f>
        <v>0</v>
      </c>
      <c r="AL26" s="226"/>
      <c r="AM26" s="226"/>
      <c r="AN26" s="226"/>
      <c r="AO26" s="226"/>
      <c r="AP26" s="29"/>
      <c r="AQ26" s="26"/>
      <c r="BE26" s="224"/>
    </row>
    <row r="27" spans="2:71" ht="14.45" customHeight="1">
      <c r="B27" s="25"/>
      <c r="C27" s="29"/>
      <c r="D27" s="37" t="s">
        <v>39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31">
        <f>ROUND(AG94,2)</f>
        <v>0</v>
      </c>
      <c r="AL27" s="231"/>
      <c r="AM27" s="231"/>
      <c r="AN27" s="231"/>
      <c r="AO27" s="231"/>
      <c r="AP27" s="29"/>
      <c r="AQ27" s="26"/>
      <c r="BE27" s="224"/>
    </row>
    <row r="28" spans="2:71" s="1" customFormat="1" ht="6.95" customHeigh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40"/>
      <c r="BE28" s="224"/>
    </row>
    <row r="29" spans="2:71" s="1" customFormat="1" ht="25.9" customHeight="1">
      <c r="B29" s="38"/>
      <c r="C29" s="39"/>
      <c r="D29" s="41" t="s">
        <v>40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232">
        <f>ROUND(AK26+AK27,2)</f>
        <v>0</v>
      </c>
      <c r="AL29" s="233"/>
      <c r="AM29" s="233"/>
      <c r="AN29" s="233"/>
      <c r="AO29" s="233"/>
      <c r="AP29" s="39"/>
      <c r="AQ29" s="40"/>
      <c r="BE29" s="224"/>
    </row>
    <row r="30" spans="2:71" s="1" customFormat="1" ht="6.95" customHeight="1"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40"/>
      <c r="BE30" s="224"/>
    </row>
    <row r="31" spans="2:71" s="2" customFormat="1" ht="14.45" customHeight="1">
      <c r="B31" s="43"/>
      <c r="C31" s="44"/>
      <c r="D31" s="45" t="s">
        <v>41</v>
      </c>
      <c r="E31" s="44"/>
      <c r="F31" s="45" t="s">
        <v>42</v>
      </c>
      <c r="G31" s="44"/>
      <c r="H31" s="44"/>
      <c r="I31" s="44"/>
      <c r="J31" s="44"/>
      <c r="K31" s="44"/>
      <c r="L31" s="234">
        <v>0.2</v>
      </c>
      <c r="M31" s="235"/>
      <c r="N31" s="235"/>
      <c r="O31" s="235"/>
      <c r="P31" s="44"/>
      <c r="Q31" s="44"/>
      <c r="R31" s="44"/>
      <c r="S31" s="44"/>
      <c r="T31" s="47" t="s">
        <v>43</v>
      </c>
      <c r="U31" s="44"/>
      <c r="V31" s="44"/>
      <c r="W31" s="236">
        <f>ROUND(AZ87+SUM(CD95:CD99),2)</f>
        <v>0</v>
      </c>
      <c r="X31" s="235"/>
      <c r="Y31" s="235"/>
      <c r="Z31" s="235"/>
      <c r="AA31" s="235"/>
      <c r="AB31" s="235"/>
      <c r="AC31" s="235"/>
      <c r="AD31" s="235"/>
      <c r="AE31" s="235"/>
      <c r="AF31" s="44"/>
      <c r="AG31" s="44"/>
      <c r="AH31" s="44"/>
      <c r="AI31" s="44"/>
      <c r="AJ31" s="44"/>
      <c r="AK31" s="236">
        <f>ROUND(AV87+SUM(BY95:BY99),2)</f>
        <v>0</v>
      </c>
      <c r="AL31" s="235"/>
      <c r="AM31" s="235"/>
      <c r="AN31" s="235"/>
      <c r="AO31" s="235"/>
      <c r="AP31" s="44"/>
      <c r="AQ31" s="48"/>
      <c r="BE31" s="224"/>
    </row>
    <row r="32" spans="2:71" s="2" customFormat="1" ht="14.45" customHeight="1">
      <c r="B32" s="43"/>
      <c r="C32" s="44"/>
      <c r="D32" s="44"/>
      <c r="E32" s="44"/>
      <c r="F32" s="45" t="s">
        <v>44</v>
      </c>
      <c r="G32" s="44"/>
      <c r="H32" s="44"/>
      <c r="I32" s="44"/>
      <c r="J32" s="44"/>
      <c r="K32" s="44"/>
      <c r="L32" s="234">
        <v>0.2</v>
      </c>
      <c r="M32" s="235"/>
      <c r="N32" s="235"/>
      <c r="O32" s="235"/>
      <c r="P32" s="44"/>
      <c r="Q32" s="44"/>
      <c r="R32" s="44"/>
      <c r="S32" s="44"/>
      <c r="T32" s="47" t="s">
        <v>43</v>
      </c>
      <c r="U32" s="44"/>
      <c r="V32" s="44"/>
      <c r="W32" s="236">
        <f>ROUND(BA87+SUM(CE95:CE99),2)</f>
        <v>0</v>
      </c>
      <c r="X32" s="235"/>
      <c r="Y32" s="235"/>
      <c r="Z32" s="235"/>
      <c r="AA32" s="235"/>
      <c r="AB32" s="235"/>
      <c r="AC32" s="235"/>
      <c r="AD32" s="235"/>
      <c r="AE32" s="235"/>
      <c r="AF32" s="44"/>
      <c r="AG32" s="44"/>
      <c r="AH32" s="44"/>
      <c r="AI32" s="44"/>
      <c r="AJ32" s="44"/>
      <c r="AK32" s="236">
        <f>ROUND(AW87+SUM(BZ95:BZ99),2)</f>
        <v>0</v>
      </c>
      <c r="AL32" s="235"/>
      <c r="AM32" s="235"/>
      <c r="AN32" s="235"/>
      <c r="AO32" s="235"/>
      <c r="AP32" s="44"/>
      <c r="AQ32" s="48"/>
      <c r="BE32" s="224"/>
    </row>
    <row r="33" spans="2:57" s="2" customFormat="1" ht="14.45" hidden="1" customHeight="1">
      <c r="B33" s="43"/>
      <c r="C33" s="44"/>
      <c r="D33" s="44"/>
      <c r="E33" s="44"/>
      <c r="F33" s="45" t="s">
        <v>45</v>
      </c>
      <c r="G33" s="44"/>
      <c r="H33" s="44"/>
      <c r="I33" s="44"/>
      <c r="J33" s="44"/>
      <c r="K33" s="44"/>
      <c r="L33" s="234">
        <v>0.2</v>
      </c>
      <c r="M33" s="235"/>
      <c r="N33" s="235"/>
      <c r="O33" s="235"/>
      <c r="P33" s="44"/>
      <c r="Q33" s="44"/>
      <c r="R33" s="44"/>
      <c r="S33" s="44"/>
      <c r="T33" s="47" t="s">
        <v>43</v>
      </c>
      <c r="U33" s="44"/>
      <c r="V33" s="44"/>
      <c r="W33" s="236">
        <f>ROUND(BB87+SUM(CF95:CF99),2)</f>
        <v>0</v>
      </c>
      <c r="X33" s="235"/>
      <c r="Y33" s="235"/>
      <c r="Z33" s="235"/>
      <c r="AA33" s="235"/>
      <c r="AB33" s="235"/>
      <c r="AC33" s="235"/>
      <c r="AD33" s="235"/>
      <c r="AE33" s="235"/>
      <c r="AF33" s="44"/>
      <c r="AG33" s="44"/>
      <c r="AH33" s="44"/>
      <c r="AI33" s="44"/>
      <c r="AJ33" s="44"/>
      <c r="AK33" s="236">
        <v>0</v>
      </c>
      <c r="AL33" s="235"/>
      <c r="AM33" s="235"/>
      <c r="AN33" s="235"/>
      <c r="AO33" s="235"/>
      <c r="AP33" s="44"/>
      <c r="AQ33" s="48"/>
      <c r="BE33" s="224"/>
    </row>
    <row r="34" spans="2:57" s="2" customFormat="1" ht="14.45" hidden="1" customHeight="1">
      <c r="B34" s="43"/>
      <c r="C34" s="44"/>
      <c r="D34" s="44"/>
      <c r="E34" s="44"/>
      <c r="F34" s="45" t="s">
        <v>46</v>
      </c>
      <c r="G34" s="44"/>
      <c r="H34" s="44"/>
      <c r="I34" s="44"/>
      <c r="J34" s="44"/>
      <c r="K34" s="44"/>
      <c r="L34" s="234">
        <v>0.2</v>
      </c>
      <c r="M34" s="235"/>
      <c r="N34" s="235"/>
      <c r="O34" s="235"/>
      <c r="P34" s="44"/>
      <c r="Q34" s="44"/>
      <c r="R34" s="44"/>
      <c r="S34" s="44"/>
      <c r="T34" s="47" t="s">
        <v>43</v>
      </c>
      <c r="U34" s="44"/>
      <c r="V34" s="44"/>
      <c r="W34" s="236">
        <f>ROUND(BC87+SUM(CG95:CG99),2)</f>
        <v>0</v>
      </c>
      <c r="X34" s="235"/>
      <c r="Y34" s="235"/>
      <c r="Z34" s="235"/>
      <c r="AA34" s="235"/>
      <c r="AB34" s="235"/>
      <c r="AC34" s="235"/>
      <c r="AD34" s="235"/>
      <c r="AE34" s="235"/>
      <c r="AF34" s="44"/>
      <c r="AG34" s="44"/>
      <c r="AH34" s="44"/>
      <c r="AI34" s="44"/>
      <c r="AJ34" s="44"/>
      <c r="AK34" s="236">
        <v>0</v>
      </c>
      <c r="AL34" s="235"/>
      <c r="AM34" s="235"/>
      <c r="AN34" s="235"/>
      <c r="AO34" s="235"/>
      <c r="AP34" s="44"/>
      <c r="AQ34" s="48"/>
      <c r="BE34" s="224"/>
    </row>
    <row r="35" spans="2:57" s="2" customFormat="1" ht="14.45" hidden="1" customHeight="1">
      <c r="B35" s="43"/>
      <c r="C35" s="44"/>
      <c r="D35" s="44"/>
      <c r="E35" s="44"/>
      <c r="F35" s="45" t="s">
        <v>47</v>
      </c>
      <c r="G35" s="44"/>
      <c r="H35" s="44"/>
      <c r="I35" s="44"/>
      <c r="J35" s="44"/>
      <c r="K35" s="44"/>
      <c r="L35" s="234">
        <v>0</v>
      </c>
      <c r="M35" s="235"/>
      <c r="N35" s="235"/>
      <c r="O35" s="235"/>
      <c r="P35" s="44"/>
      <c r="Q35" s="44"/>
      <c r="R35" s="44"/>
      <c r="S35" s="44"/>
      <c r="T35" s="47" t="s">
        <v>43</v>
      </c>
      <c r="U35" s="44"/>
      <c r="V35" s="44"/>
      <c r="W35" s="236">
        <f>ROUND(BD87+SUM(CH95:CH99),2)</f>
        <v>0</v>
      </c>
      <c r="X35" s="235"/>
      <c r="Y35" s="235"/>
      <c r="Z35" s="235"/>
      <c r="AA35" s="235"/>
      <c r="AB35" s="235"/>
      <c r="AC35" s="235"/>
      <c r="AD35" s="235"/>
      <c r="AE35" s="235"/>
      <c r="AF35" s="44"/>
      <c r="AG35" s="44"/>
      <c r="AH35" s="44"/>
      <c r="AI35" s="44"/>
      <c r="AJ35" s="44"/>
      <c r="AK35" s="236">
        <v>0</v>
      </c>
      <c r="AL35" s="235"/>
      <c r="AM35" s="235"/>
      <c r="AN35" s="235"/>
      <c r="AO35" s="235"/>
      <c r="AP35" s="44"/>
      <c r="AQ35" s="48"/>
    </row>
    <row r="36" spans="2:57" s="1" customFormat="1" ht="6.95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40"/>
    </row>
    <row r="37" spans="2:57" s="1" customFormat="1" ht="25.9" customHeight="1">
      <c r="B37" s="38"/>
      <c r="C37" s="49"/>
      <c r="D37" s="50" t="s">
        <v>48</v>
      </c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 t="s">
        <v>49</v>
      </c>
      <c r="U37" s="51"/>
      <c r="V37" s="51"/>
      <c r="W37" s="51"/>
      <c r="X37" s="237" t="s">
        <v>50</v>
      </c>
      <c r="Y37" s="238"/>
      <c r="Z37" s="238"/>
      <c r="AA37" s="238"/>
      <c r="AB37" s="238"/>
      <c r="AC37" s="51"/>
      <c r="AD37" s="51"/>
      <c r="AE37" s="51"/>
      <c r="AF37" s="51"/>
      <c r="AG37" s="51"/>
      <c r="AH37" s="51"/>
      <c r="AI37" s="51"/>
      <c r="AJ37" s="51"/>
      <c r="AK37" s="239">
        <f>SUM(AK29:AK35)</f>
        <v>0</v>
      </c>
      <c r="AL37" s="238"/>
      <c r="AM37" s="238"/>
      <c r="AN37" s="238"/>
      <c r="AO37" s="240"/>
      <c r="AP37" s="49"/>
      <c r="AQ37" s="40"/>
    </row>
    <row r="38" spans="2:57" s="1" customFormat="1" ht="14.45" customHeight="1"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40"/>
    </row>
    <row r="39" spans="2:57">
      <c r="B39" s="25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6"/>
    </row>
    <row r="40" spans="2:57">
      <c r="B40" s="25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6"/>
    </row>
    <row r="41" spans="2:57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6"/>
    </row>
    <row r="42" spans="2:57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6"/>
    </row>
    <row r="43" spans="2:57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6"/>
    </row>
    <row r="44" spans="2:57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6"/>
    </row>
    <row r="45" spans="2:57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6"/>
    </row>
    <row r="46" spans="2:57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6"/>
    </row>
    <row r="47" spans="2:57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6"/>
    </row>
    <row r="48" spans="2:57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6"/>
    </row>
    <row r="49" spans="2:43" s="1" customFormat="1" ht="15">
      <c r="B49" s="38"/>
      <c r="C49" s="39"/>
      <c r="D49" s="53" t="s">
        <v>51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9"/>
      <c r="AB49" s="39"/>
      <c r="AC49" s="53" t="s">
        <v>52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9"/>
      <c r="AQ49" s="40"/>
    </row>
    <row r="50" spans="2:43">
      <c r="B50" s="25"/>
      <c r="C50" s="29"/>
      <c r="D50" s="56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57"/>
      <c r="AA50" s="29"/>
      <c r="AB50" s="29"/>
      <c r="AC50" s="56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57"/>
      <c r="AP50" s="29"/>
      <c r="AQ50" s="26"/>
    </row>
    <row r="51" spans="2:43">
      <c r="B51" s="25"/>
      <c r="C51" s="29"/>
      <c r="D51" s="56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57"/>
      <c r="AA51" s="29"/>
      <c r="AB51" s="29"/>
      <c r="AC51" s="56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57"/>
      <c r="AP51" s="29"/>
      <c r="AQ51" s="26"/>
    </row>
    <row r="52" spans="2:43">
      <c r="B52" s="25"/>
      <c r="C52" s="29"/>
      <c r="D52" s="56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57"/>
      <c r="AA52" s="29"/>
      <c r="AB52" s="29"/>
      <c r="AC52" s="56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57"/>
      <c r="AP52" s="29"/>
      <c r="AQ52" s="26"/>
    </row>
    <row r="53" spans="2:43">
      <c r="B53" s="25"/>
      <c r="C53" s="29"/>
      <c r="D53" s="56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57"/>
      <c r="AA53" s="29"/>
      <c r="AB53" s="29"/>
      <c r="AC53" s="56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57"/>
      <c r="AP53" s="29"/>
      <c r="AQ53" s="26"/>
    </row>
    <row r="54" spans="2:43">
      <c r="B54" s="25"/>
      <c r="C54" s="29"/>
      <c r="D54" s="56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57"/>
      <c r="AA54" s="29"/>
      <c r="AB54" s="29"/>
      <c r="AC54" s="56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57"/>
      <c r="AP54" s="29"/>
      <c r="AQ54" s="26"/>
    </row>
    <row r="55" spans="2:43">
      <c r="B55" s="25"/>
      <c r="C55" s="29"/>
      <c r="D55" s="56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57"/>
      <c r="AA55" s="29"/>
      <c r="AB55" s="29"/>
      <c r="AC55" s="56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57"/>
      <c r="AP55" s="29"/>
      <c r="AQ55" s="26"/>
    </row>
    <row r="56" spans="2:43">
      <c r="B56" s="25"/>
      <c r="C56" s="29"/>
      <c r="D56" s="56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57"/>
      <c r="AA56" s="29"/>
      <c r="AB56" s="29"/>
      <c r="AC56" s="56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57"/>
      <c r="AP56" s="29"/>
      <c r="AQ56" s="26"/>
    </row>
    <row r="57" spans="2:43">
      <c r="B57" s="25"/>
      <c r="C57" s="29"/>
      <c r="D57" s="56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57"/>
      <c r="AA57" s="29"/>
      <c r="AB57" s="29"/>
      <c r="AC57" s="56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57"/>
      <c r="AP57" s="29"/>
      <c r="AQ57" s="26"/>
    </row>
    <row r="58" spans="2:43" s="1" customFormat="1" ht="15">
      <c r="B58" s="38"/>
      <c r="C58" s="39"/>
      <c r="D58" s="58" t="s">
        <v>53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54</v>
      </c>
      <c r="S58" s="59"/>
      <c r="T58" s="59"/>
      <c r="U58" s="59"/>
      <c r="V58" s="59"/>
      <c r="W58" s="59"/>
      <c r="X58" s="59"/>
      <c r="Y58" s="59"/>
      <c r="Z58" s="61"/>
      <c r="AA58" s="39"/>
      <c r="AB58" s="39"/>
      <c r="AC58" s="58" t="s">
        <v>53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54</v>
      </c>
      <c r="AN58" s="59"/>
      <c r="AO58" s="61"/>
      <c r="AP58" s="39"/>
      <c r="AQ58" s="40"/>
    </row>
    <row r="59" spans="2:43">
      <c r="B59" s="25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6"/>
    </row>
    <row r="60" spans="2:43" s="1" customFormat="1" ht="15">
      <c r="B60" s="38"/>
      <c r="C60" s="39"/>
      <c r="D60" s="53" t="s">
        <v>55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9"/>
      <c r="AB60" s="39"/>
      <c r="AC60" s="53" t="s">
        <v>56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9"/>
      <c r="AQ60" s="40"/>
    </row>
    <row r="61" spans="2:43">
      <c r="B61" s="25"/>
      <c r="C61" s="29"/>
      <c r="D61" s="56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57"/>
      <c r="AA61" s="29"/>
      <c r="AB61" s="29"/>
      <c r="AC61" s="56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57"/>
      <c r="AP61" s="29"/>
      <c r="AQ61" s="26"/>
    </row>
    <row r="62" spans="2:43">
      <c r="B62" s="25"/>
      <c r="C62" s="29"/>
      <c r="D62" s="56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57"/>
      <c r="AA62" s="29"/>
      <c r="AB62" s="29"/>
      <c r="AC62" s="56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57"/>
      <c r="AP62" s="29"/>
      <c r="AQ62" s="26"/>
    </row>
    <row r="63" spans="2:43">
      <c r="B63" s="25"/>
      <c r="C63" s="29"/>
      <c r="D63" s="56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57"/>
      <c r="AA63" s="29"/>
      <c r="AB63" s="29"/>
      <c r="AC63" s="56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57"/>
      <c r="AP63" s="29"/>
      <c r="AQ63" s="26"/>
    </row>
    <row r="64" spans="2:43">
      <c r="B64" s="25"/>
      <c r="C64" s="29"/>
      <c r="D64" s="56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57"/>
      <c r="AA64" s="29"/>
      <c r="AB64" s="29"/>
      <c r="AC64" s="56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57"/>
      <c r="AP64" s="29"/>
      <c r="AQ64" s="26"/>
    </row>
    <row r="65" spans="2:43">
      <c r="B65" s="25"/>
      <c r="C65" s="29"/>
      <c r="D65" s="56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57"/>
      <c r="AA65" s="29"/>
      <c r="AB65" s="29"/>
      <c r="AC65" s="56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57"/>
      <c r="AP65" s="29"/>
      <c r="AQ65" s="26"/>
    </row>
    <row r="66" spans="2:43">
      <c r="B66" s="25"/>
      <c r="C66" s="29"/>
      <c r="D66" s="56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57"/>
      <c r="AA66" s="29"/>
      <c r="AB66" s="29"/>
      <c r="AC66" s="56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57"/>
      <c r="AP66" s="29"/>
      <c r="AQ66" s="26"/>
    </row>
    <row r="67" spans="2:43">
      <c r="B67" s="25"/>
      <c r="C67" s="29"/>
      <c r="D67" s="56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57"/>
      <c r="AA67" s="29"/>
      <c r="AB67" s="29"/>
      <c r="AC67" s="56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57"/>
      <c r="AP67" s="29"/>
      <c r="AQ67" s="26"/>
    </row>
    <row r="68" spans="2:43">
      <c r="B68" s="25"/>
      <c r="C68" s="29"/>
      <c r="D68" s="56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57"/>
      <c r="AA68" s="29"/>
      <c r="AB68" s="29"/>
      <c r="AC68" s="56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57"/>
      <c r="AP68" s="29"/>
      <c r="AQ68" s="26"/>
    </row>
    <row r="69" spans="2:43" s="1" customFormat="1" ht="15">
      <c r="B69" s="38"/>
      <c r="C69" s="39"/>
      <c r="D69" s="58" t="s">
        <v>53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54</v>
      </c>
      <c r="S69" s="59"/>
      <c r="T69" s="59"/>
      <c r="U69" s="59"/>
      <c r="V69" s="59"/>
      <c r="W69" s="59"/>
      <c r="X69" s="59"/>
      <c r="Y69" s="59"/>
      <c r="Z69" s="61"/>
      <c r="AA69" s="39"/>
      <c r="AB69" s="39"/>
      <c r="AC69" s="58" t="s">
        <v>53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54</v>
      </c>
      <c r="AN69" s="59"/>
      <c r="AO69" s="61"/>
      <c r="AP69" s="39"/>
      <c r="AQ69" s="40"/>
    </row>
    <row r="70" spans="2:43" s="1" customFormat="1" ht="6.95" customHeight="1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40"/>
    </row>
    <row r="71" spans="2:43" s="1" customFormat="1" ht="6.9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pans="2:43" s="1" customFormat="1" ht="6.95" customHeight="1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spans="2:43" s="1" customFormat="1" ht="36.950000000000003" customHeight="1">
      <c r="B76" s="38"/>
      <c r="C76" s="221" t="s">
        <v>57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22"/>
      <c r="Z76" s="222"/>
      <c r="AA76" s="222"/>
      <c r="AB76" s="222"/>
      <c r="AC76" s="222"/>
      <c r="AD76" s="222"/>
      <c r="AE76" s="222"/>
      <c r="AF76" s="222"/>
      <c r="AG76" s="222"/>
      <c r="AH76" s="222"/>
      <c r="AI76" s="222"/>
      <c r="AJ76" s="222"/>
      <c r="AK76" s="222"/>
      <c r="AL76" s="222"/>
      <c r="AM76" s="222"/>
      <c r="AN76" s="222"/>
      <c r="AO76" s="222"/>
      <c r="AP76" s="222"/>
      <c r="AQ76" s="40"/>
    </row>
    <row r="77" spans="2:43" s="3" customFormat="1" ht="14.45" customHeight="1">
      <c r="B77" s="68"/>
      <c r="C77" s="33" t="s">
        <v>15</v>
      </c>
      <c r="D77" s="69"/>
      <c r="E77" s="69"/>
      <c r="F77" s="69"/>
      <c r="G77" s="69"/>
      <c r="H77" s="69"/>
      <c r="I77" s="69"/>
      <c r="J77" s="69"/>
      <c r="K77" s="69"/>
      <c r="L77" s="69" t="str">
        <f>K5</f>
        <v>201663</v>
      </c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70"/>
    </row>
    <row r="78" spans="2:43" s="4" customFormat="1" ht="36.950000000000003" customHeight="1">
      <c r="B78" s="71"/>
      <c r="C78" s="72" t="s">
        <v>18</v>
      </c>
      <c r="D78" s="73"/>
      <c r="E78" s="73"/>
      <c r="F78" s="73"/>
      <c r="G78" s="73"/>
      <c r="H78" s="73"/>
      <c r="I78" s="73"/>
      <c r="J78" s="73"/>
      <c r="K78" s="73"/>
      <c r="L78" s="257" t="str">
        <f>K6</f>
        <v>Centrálny zberný dvor</v>
      </c>
      <c r="M78" s="258"/>
      <c r="N78" s="258"/>
      <c r="O78" s="258"/>
      <c r="P78" s="258"/>
      <c r="Q78" s="258"/>
      <c r="R78" s="258"/>
      <c r="S78" s="258"/>
      <c r="T78" s="258"/>
      <c r="U78" s="258"/>
      <c r="V78" s="258"/>
      <c r="W78" s="258"/>
      <c r="X78" s="258"/>
      <c r="Y78" s="258"/>
      <c r="Z78" s="258"/>
      <c r="AA78" s="258"/>
      <c r="AB78" s="258"/>
      <c r="AC78" s="258"/>
      <c r="AD78" s="258"/>
      <c r="AE78" s="258"/>
      <c r="AF78" s="258"/>
      <c r="AG78" s="258"/>
      <c r="AH78" s="258"/>
      <c r="AI78" s="258"/>
      <c r="AJ78" s="258"/>
      <c r="AK78" s="258"/>
      <c r="AL78" s="258"/>
      <c r="AM78" s="258"/>
      <c r="AN78" s="258"/>
      <c r="AO78" s="258"/>
      <c r="AP78" s="73"/>
      <c r="AQ78" s="74"/>
    </row>
    <row r="79" spans="2:43" s="1" customFormat="1" ht="6.95" customHeight="1"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40"/>
    </row>
    <row r="80" spans="2:43" s="1" customFormat="1" ht="15">
      <c r="B80" s="38"/>
      <c r="C80" s="33" t="s">
        <v>23</v>
      </c>
      <c r="D80" s="39"/>
      <c r="E80" s="39"/>
      <c r="F80" s="39"/>
      <c r="G80" s="39"/>
      <c r="H80" s="39"/>
      <c r="I80" s="39"/>
      <c r="J80" s="39"/>
      <c r="K80" s="39"/>
      <c r="L80" s="75" t="str">
        <f>IF(K8="","",K8)</f>
        <v>Obec Slavošovce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3" t="s">
        <v>25</v>
      </c>
      <c r="AJ80" s="39"/>
      <c r="AK80" s="39"/>
      <c r="AL80" s="39"/>
      <c r="AM80" s="76" t="str">
        <f>IF(AN8= "","",AN8)</f>
        <v>4. 6. 2018</v>
      </c>
      <c r="AN80" s="39"/>
      <c r="AO80" s="39"/>
      <c r="AP80" s="39"/>
      <c r="AQ80" s="40"/>
    </row>
    <row r="81" spans="1:89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40"/>
    </row>
    <row r="82" spans="1:89" s="1" customFormat="1" ht="15">
      <c r="B82" s="38"/>
      <c r="C82" s="33" t="s">
        <v>27</v>
      </c>
      <c r="D82" s="39"/>
      <c r="E82" s="39"/>
      <c r="F82" s="39"/>
      <c r="G82" s="39"/>
      <c r="H82" s="39"/>
      <c r="I82" s="39"/>
      <c r="J82" s="39"/>
      <c r="K82" s="39"/>
      <c r="L82" s="69" t="str">
        <f>IF(E11= "","",E11)</f>
        <v>Obec Slavošovce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3" t="s">
        <v>32</v>
      </c>
      <c r="AJ82" s="39"/>
      <c r="AK82" s="39"/>
      <c r="AL82" s="39"/>
      <c r="AM82" s="259" t="str">
        <f>IF(E17="","",E17)</f>
        <v>Ing. Ján Nebus</v>
      </c>
      <c r="AN82" s="259"/>
      <c r="AO82" s="259"/>
      <c r="AP82" s="259"/>
      <c r="AQ82" s="40"/>
      <c r="AS82" s="260" t="s">
        <v>58</v>
      </c>
      <c r="AT82" s="261"/>
      <c r="AU82" s="77"/>
      <c r="AV82" s="77"/>
      <c r="AW82" s="77"/>
      <c r="AX82" s="77"/>
      <c r="AY82" s="77"/>
      <c r="AZ82" s="77"/>
      <c r="BA82" s="77"/>
      <c r="BB82" s="77"/>
      <c r="BC82" s="77"/>
      <c r="BD82" s="78"/>
    </row>
    <row r="83" spans="1:89" s="1" customFormat="1" ht="15">
      <c r="B83" s="38"/>
      <c r="C83" s="33" t="s">
        <v>30</v>
      </c>
      <c r="D83" s="39"/>
      <c r="E83" s="39"/>
      <c r="F83" s="39"/>
      <c r="G83" s="39"/>
      <c r="H83" s="39"/>
      <c r="I83" s="39"/>
      <c r="J83" s="39"/>
      <c r="K83" s="39"/>
      <c r="L83" s="69" t="str">
        <f>IF(E14= "Vyplň údaj","",E14)</f>
        <v/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3" t="s">
        <v>35</v>
      </c>
      <c r="AJ83" s="39"/>
      <c r="AK83" s="39"/>
      <c r="AL83" s="39"/>
      <c r="AM83" s="259" t="str">
        <f>IF(E20="","",E20)</f>
        <v>Anna Hricová</v>
      </c>
      <c r="AN83" s="259"/>
      <c r="AO83" s="259"/>
      <c r="AP83" s="259"/>
      <c r="AQ83" s="40"/>
      <c r="AS83" s="262"/>
      <c r="AT83" s="263"/>
      <c r="AU83" s="79"/>
      <c r="AV83" s="79"/>
      <c r="AW83" s="79"/>
      <c r="AX83" s="79"/>
      <c r="AY83" s="79"/>
      <c r="AZ83" s="79"/>
      <c r="BA83" s="79"/>
      <c r="BB83" s="79"/>
      <c r="BC83" s="79"/>
      <c r="BD83" s="80"/>
    </row>
    <row r="84" spans="1:89" s="1" customFormat="1" ht="10.9" customHeight="1"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40"/>
      <c r="AS84" s="264"/>
      <c r="AT84" s="265"/>
      <c r="AU84" s="39"/>
      <c r="AV84" s="39"/>
      <c r="AW84" s="39"/>
      <c r="AX84" s="39"/>
      <c r="AY84" s="39"/>
      <c r="AZ84" s="39"/>
      <c r="BA84" s="39"/>
      <c r="BB84" s="39"/>
      <c r="BC84" s="39"/>
      <c r="BD84" s="81"/>
    </row>
    <row r="85" spans="1:89" s="1" customFormat="1" ht="29.25" customHeight="1">
      <c r="B85" s="38"/>
      <c r="C85" s="241" t="s">
        <v>59</v>
      </c>
      <c r="D85" s="242"/>
      <c r="E85" s="242"/>
      <c r="F85" s="242"/>
      <c r="G85" s="242"/>
      <c r="H85" s="82"/>
      <c r="I85" s="243" t="s">
        <v>60</v>
      </c>
      <c r="J85" s="242"/>
      <c r="K85" s="242"/>
      <c r="L85" s="242"/>
      <c r="M85" s="242"/>
      <c r="N85" s="242"/>
      <c r="O85" s="242"/>
      <c r="P85" s="242"/>
      <c r="Q85" s="242"/>
      <c r="R85" s="242"/>
      <c r="S85" s="242"/>
      <c r="T85" s="242"/>
      <c r="U85" s="242"/>
      <c r="V85" s="242"/>
      <c r="W85" s="242"/>
      <c r="X85" s="242"/>
      <c r="Y85" s="242"/>
      <c r="Z85" s="242"/>
      <c r="AA85" s="242"/>
      <c r="AB85" s="242"/>
      <c r="AC85" s="242"/>
      <c r="AD85" s="242"/>
      <c r="AE85" s="242"/>
      <c r="AF85" s="242"/>
      <c r="AG85" s="243" t="s">
        <v>61</v>
      </c>
      <c r="AH85" s="242"/>
      <c r="AI85" s="242"/>
      <c r="AJ85" s="242"/>
      <c r="AK85" s="242"/>
      <c r="AL85" s="242"/>
      <c r="AM85" s="242"/>
      <c r="AN85" s="243" t="s">
        <v>62</v>
      </c>
      <c r="AO85" s="242"/>
      <c r="AP85" s="244"/>
      <c r="AQ85" s="40"/>
      <c r="AS85" s="83" t="s">
        <v>63</v>
      </c>
      <c r="AT85" s="84" t="s">
        <v>64</v>
      </c>
      <c r="AU85" s="84" t="s">
        <v>65</v>
      </c>
      <c r="AV85" s="84" t="s">
        <v>66</v>
      </c>
      <c r="AW85" s="84" t="s">
        <v>67</v>
      </c>
      <c r="AX85" s="84" t="s">
        <v>68</v>
      </c>
      <c r="AY85" s="84" t="s">
        <v>69</v>
      </c>
      <c r="AZ85" s="84" t="s">
        <v>70</v>
      </c>
      <c r="BA85" s="84" t="s">
        <v>71</v>
      </c>
      <c r="BB85" s="84" t="s">
        <v>72</v>
      </c>
      <c r="BC85" s="84" t="s">
        <v>73</v>
      </c>
      <c r="BD85" s="85" t="s">
        <v>74</v>
      </c>
    </row>
    <row r="86" spans="1:89" s="1" customFormat="1" ht="10.9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40"/>
      <c r="AS86" s="86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pans="1:89" s="4" customFormat="1" ht="32.450000000000003" customHeight="1">
      <c r="B87" s="71"/>
      <c r="C87" s="87" t="s">
        <v>75</v>
      </c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248">
        <f>ROUND(SUM(AG88:AG92),2)</f>
        <v>0</v>
      </c>
      <c r="AH87" s="248"/>
      <c r="AI87" s="248"/>
      <c r="AJ87" s="248"/>
      <c r="AK87" s="248"/>
      <c r="AL87" s="248"/>
      <c r="AM87" s="248"/>
      <c r="AN87" s="249">
        <f t="shared" ref="AN87:AN92" si="0">SUM(AG87,AT87)</f>
        <v>0</v>
      </c>
      <c r="AO87" s="249"/>
      <c r="AP87" s="249"/>
      <c r="AQ87" s="74"/>
      <c r="AS87" s="89">
        <f>ROUND(SUM(AS88:AS92),2)</f>
        <v>0</v>
      </c>
      <c r="AT87" s="90">
        <f t="shared" ref="AT87:AT92" si="1">ROUND(SUM(AV87:AW87),2)</f>
        <v>0</v>
      </c>
      <c r="AU87" s="91">
        <f>ROUND(SUM(AU88:AU92),5)</f>
        <v>0</v>
      </c>
      <c r="AV87" s="90">
        <f>ROUND(AZ87*L31,2)</f>
        <v>0</v>
      </c>
      <c r="AW87" s="90">
        <f>ROUND(BA87*L32,2)</f>
        <v>0</v>
      </c>
      <c r="AX87" s="90">
        <f>ROUND(BB87*L31,2)</f>
        <v>0</v>
      </c>
      <c r="AY87" s="90">
        <f>ROUND(BC87*L32,2)</f>
        <v>0</v>
      </c>
      <c r="AZ87" s="90">
        <f>ROUND(SUM(AZ88:AZ92),2)</f>
        <v>0</v>
      </c>
      <c r="BA87" s="90">
        <f>ROUND(SUM(BA88:BA92),2)</f>
        <v>0</v>
      </c>
      <c r="BB87" s="90">
        <f>ROUND(SUM(BB88:BB92),2)</f>
        <v>0</v>
      </c>
      <c r="BC87" s="90">
        <f>ROUND(SUM(BC88:BC92),2)</f>
        <v>0</v>
      </c>
      <c r="BD87" s="92">
        <f>ROUND(SUM(BD88:BD92),2)</f>
        <v>0</v>
      </c>
      <c r="BS87" s="93" t="s">
        <v>76</v>
      </c>
      <c r="BT87" s="93" t="s">
        <v>77</v>
      </c>
      <c r="BU87" s="94" t="s">
        <v>78</v>
      </c>
      <c r="BV87" s="93" t="s">
        <v>79</v>
      </c>
      <c r="BW87" s="93" t="s">
        <v>80</v>
      </c>
      <c r="BX87" s="93" t="s">
        <v>81</v>
      </c>
    </row>
    <row r="88" spans="1:89" s="5" customFormat="1" ht="22.5" customHeight="1">
      <c r="A88" s="95" t="s">
        <v>82</v>
      </c>
      <c r="B88" s="96"/>
      <c r="C88" s="97"/>
      <c r="D88" s="247" t="s">
        <v>83</v>
      </c>
      <c r="E88" s="247"/>
      <c r="F88" s="247"/>
      <c r="G88" s="247"/>
      <c r="H88" s="247"/>
      <c r="I88" s="98"/>
      <c r="J88" s="247" t="s">
        <v>84</v>
      </c>
      <c r="K88" s="247"/>
      <c r="L88" s="24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7"/>
      <c r="X88" s="247"/>
      <c r="Y88" s="247"/>
      <c r="Z88" s="247"/>
      <c r="AA88" s="247"/>
      <c r="AB88" s="247"/>
      <c r="AC88" s="247"/>
      <c r="AD88" s="247"/>
      <c r="AE88" s="247"/>
      <c r="AF88" s="247"/>
      <c r="AG88" s="245">
        <f>'1 - SO 01 Novostavba boxo...'!M30</f>
        <v>0</v>
      </c>
      <c r="AH88" s="246"/>
      <c r="AI88" s="246"/>
      <c r="AJ88" s="246"/>
      <c r="AK88" s="246"/>
      <c r="AL88" s="246"/>
      <c r="AM88" s="246"/>
      <c r="AN88" s="245">
        <f t="shared" si="0"/>
        <v>0</v>
      </c>
      <c r="AO88" s="246"/>
      <c r="AP88" s="246"/>
      <c r="AQ88" s="99"/>
      <c r="AS88" s="100">
        <f>'1 - SO 01 Novostavba boxo...'!M28</f>
        <v>0</v>
      </c>
      <c r="AT88" s="101">
        <f t="shared" si="1"/>
        <v>0</v>
      </c>
      <c r="AU88" s="102">
        <f>'1 - SO 01 Novostavba boxo...'!W134</f>
        <v>0</v>
      </c>
      <c r="AV88" s="101">
        <f>'1 - SO 01 Novostavba boxo...'!M32</f>
        <v>0</v>
      </c>
      <c r="AW88" s="101">
        <f>'1 - SO 01 Novostavba boxo...'!M33</f>
        <v>0</v>
      </c>
      <c r="AX88" s="101">
        <f>'1 - SO 01 Novostavba boxo...'!M34</f>
        <v>0</v>
      </c>
      <c r="AY88" s="101">
        <f>'1 - SO 01 Novostavba boxo...'!M35</f>
        <v>0</v>
      </c>
      <c r="AZ88" s="101">
        <f>'1 - SO 01 Novostavba boxo...'!H32</f>
        <v>0</v>
      </c>
      <c r="BA88" s="101">
        <f>'1 - SO 01 Novostavba boxo...'!H33</f>
        <v>0</v>
      </c>
      <c r="BB88" s="101">
        <f>'1 - SO 01 Novostavba boxo...'!H34</f>
        <v>0</v>
      </c>
      <c r="BC88" s="101">
        <f>'1 - SO 01 Novostavba boxo...'!H35</f>
        <v>0</v>
      </c>
      <c r="BD88" s="103">
        <f>'1 - SO 01 Novostavba boxo...'!H36</f>
        <v>0</v>
      </c>
      <c r="BT88" s="104" t="s">
        <v>83</v>
      </c>
      <c r="BV88" s="104" t="s">
        <v>79</v>
      </c>
      <c r="BW88" s="104" t="s">
        <v>85</v>
      </c>
      <c r="BX88" s="104" t="s">
        <v>80</v>
      </c>
    </row>
    <row r="89" spans="1:89" s="5" customFormat="1" ht="22.5" customHeight="1">
      <c r="A89" s="95" t="s">
        <v>82</v>
      </c>
      <c r="B89" s="96"/>
      <c r="C89" s="97"/>
      <c r="D89" s="247" t="s">
        <v>86</v>
      </c>
      <c r="E89" s="247"/>
      <c r="F89" s="247"/>
      <c r="G89" s="247"/>
      <c r="H89" s="247"/>
      <c r="I89" s="98"/>
      <c r="J89" s="247" t="s">
        <v>87</v>
      </c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47"/>
      <c r="Y89" s="247"/>
      <c r="Z89" s="247"/>
      <c r="AA89" s="247"/>
      <c r="AB89" s="247"/>
      <c r="AC89" s="247"/>
      <c r="AD89" s="247"/>
      <c r="AE89" s="247"/>
      <c r="AF89" s="247"/>
      <c r="AG89" s="245">
        <f>'2 - SO 02 Spevnené plochy'!M30</f>
        <v>0</v>
      </c>
      <c r="AH89" s="246"/>
      <c r="AI89" s="246"/>
      <c r="AJ89" s="246"/>
      <c r="AK89" s="246"/>
      <c r="AL89" s="246"/>
      <c r="AM89" s="246"/>
      <c r="AN89" s="245">
        <f t="shared" si="0"/>
        <v>0</v>
      </c>
      <c r="AO89" s="246"/>
      <c r="AP89" s="246"/>
      <c r="AQ89" s="99"/>
      <c r="AS89" s="100">
        <f>'2 - SO 02 Spevnené plochy'!M28</f>
        <v>0</v>
      </c>
      <c r="AT89" s="101">
        <f t="shared" si="1"/>
        <v>0</v>
      </c>
      <c r="AU89" s="102">
        <f>'2 - SO 02 Spevnené plochy'!W122</f>
        <v>0</v>
      </c>
      <c r="AV89" s="101">
        <f>'2 - SO 02 Spevnené plochy'!M32</f>
        <v>0</v>
      </c>
      <c r="AW89" s="101">
        <f>'2 - SO 02 Spevnené plochy'!M33</f>
        <v>0</v>
      </c>
      <c r="AX89" s="101">
        <f>'2 - SO 02 Spevnené plochy'!M34</f>
        <v>0</v>
      </c>
      <c r="AY89" s="101">
        <f>'2 - SO 02 Spevnené plochy'!M35</f>
        <v>0</v>
      </c>
      <c r="AZ89" s="101">
        <f>'2 - SO 02 Spevnené plochy'!H32</f>
        <v>0</v>
      </c>
      <c r="BA89" s="101">
        <f>'2 - SO 02 Spevnené plochy'!H33</f>
        <v>0</v>
      </c>
      <c r="BB89" s="101">
        <f>'2 - SO 02 Spevnené plochy'!H34</f>
        <v>0</v>
      </c>
      <c r="BC89" s="101">
        <f>'2 - SO 02 Spevnené plochy'!H35</f>
        <v>0</v>
      </c>
      <c r="BD89" s="103">
        <f>'2 - SO 02 Spevnené plochy'!H36</f>
        <v>0</v>
      </c>
      <c r="BT89" s="104" t="s">
        <v>83</v>
      </c>
      <c r="BV89" s="104" t="s">
        <v>79</v>
      </c>
      <c r="BW89" s="104" t="s">
        <v>88</v>
      </c>
      <c r="BX89" s="104" t="s">
        <v>80</v>
      </c>
    </row>
    <row r="90" spans="1:89" s="5" customFormat="1" ht="22.5" customHeight="1">
      <c r="A90" s="95" t="s">
        <v>82</v>
      </c>
      <c r="B90" s="96"/>
      <c r="C90" s="97"/>
      <c r="D90" s="247" t="s">
        <v>89</v>
      </c>
      <c r="E90" s="247"/>
      <c r="F90" s="247"/>
      <c r="G90" s="247"/>
      <c r="H90" s="247"/>
      <c r="I90" s="98"/>
      <c r="J90" s="247" t="s">
        <v>90</v>
      </c>
      <c r="K90" s="247"/>
      <c r="L90" s="24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7"/>
      <c r="X90" s="247"/>
      <c r="Y90" s="247"/>
      <c r="Z90" s="247"/>
      <c r="AA90" s="247"/>
      <c r="AB90" s="247"/>
      <c r="AC90" s="247"/>
      <c r="AD90" s="247"/>
      <c r="AE90" s="247"/>
      <c r="AF90" s="247"/>
      <c r="AG90" s="245">
        <f>'3 - SO 03 Oplotenie'!M30</f>
        <v>0</v>
      </c>
      <c r="AH90" s="246"/>
      <c r="AI90" s="246"/>
      <c r="AJ90" s="246"/>
      <c r="AK90" s="246"/>
      <c r="AL90" s="246"/>
      <c r="AM90" s="246"/>
      <c r="AN90" s="245">
        <f t="shared" si="0"/>
        <v>0</v>
      </c>
      <c r="AO90" s="246"/>
      <c r="AP90" s="246"/>
      <c r="AQ90" s="99"/>
      <c r="AS90" s="100">
        <f>'3 - SO 03 Oplotenie'!M28</f>
        <v>0</v>
      </c>
      <c r="AT90" s="101">
        <f t="shared" si="1"/>
        <v>0</v>
      </c>
      <c r="AU90" s="102">
        <f>'3 - SO 03 Oplotenie'!W122</f>
        <v>0</v>
      </c>
      <c r="AV90" s="101">
        <f>'3 - SO 03 Oplotenie'!M32</f>
        <v>0</v>
      </c>
      <c r="AW90" s="101">
        <f>'3 - SO 03 Oplotenie'!M33</f>
        <v>0</v>
      </c>
      <c r="AX90" s="101">
        <f>'3 - SO 03 Oplotenie'!M34</f>
        <v>0</v>
      </c>
      <c r="AY90" s="101">
        <f>'3 - SO 03 Oplotenie'!M35</f>
        <v>0</v>
      </c>
      <c r="AZ90" s="101">
        <f>'3 - SO 03 Oplotenie'!H32</f>
        <v>0</v>
      </c>
      <c r="BA90" s="101">
        <f>'3 - SO 03 Oplotenie'!H33</f>
        <v>0</v>
      </c>
      <c r="BB90" s="101">
        <f>'3 - SO 03 Oplotenie'!H34</f>
        <v>0</v>
      </c>
      <c r="BC90" s="101">
        <f>'3 - SO 03 Oplotenie'!H35</f>
        <v>0</v>
      </c>
      <c r="BD90" s="103">
        <f>'3 - SO 03 Oplotenie'!H36</f>
        <v>0</v>
      </c>
      <c r="BT90" s="104" t="s">
        <v>83</v>
      </c>
      <c r="BV90" s="104" t="s">
        <v>79</v>
      </c>
      <c r="BW90" s="104" t="s">
        <v>91</v>
      </c>
      <c r="BX90" s="104" t="s">
        <v>80</v>
      </c>
    </row>
    <row r="91" spans="1:89" s="5" customFormat="1" ht="22.5" customHeight="1">
      <c r="A91" s="95" t="s">
        <v>82</v>
      </c>
      <c r="B91" s="96"/>
      <c r="C91" s="97"/>
      <c r="D91" s="247" t="s">
        <v>92</v>
      </c>
      <c r="E91" s="247"/>
      <c r="F91" s="247"/>
      <c r="G91" s="247"/>
      <c r="H91" s="247"/>
      <c r="I91" s="98"/>
      <c r="J91" s="247" t="s">
        <v>93</v>
      </c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7"/>
      <c r="X91" s="247"/>
      <c r="Y91" s="247"/>
      <c r="Z91" s="247"/>
      <c r="AA91" s="247"/>
      <c r="AB91" s="247"/>
      <c r="AC91" s="247"/>
      <c r="AD91" s="247"/>
      <c r="AE91" s="247"/>
      <c r="AF91" s="247"/>
      <c r="AG91" s="245">
        <f>'4 - SO 04 Areálová dažďov...'!M30</f>
        <v>0</v>
      </c>
      <c r="AH91" s="246"/>
      <c r="AI91" s="246"/>
      <c r="AJ91" s="246"/>
      <c r="AK91" s="246"/>
      <c r="AL91" s="246"/>
      <c r="AM91" s="246"/>
      <c r="AN91" s="245">
        <f t="shared" si="0"/>
        <v>0</v>
      </c>
      <c r="AO91" s="246"/>
      <c r="AP91" s="246"/>
      <c r="AQ91" s="99"/>
      <c r="AS91" s="100">
        <f>'4 - SO 04 Areálová dažďov...'!M28</f>
        <v>0</v>
      </c>
      <c r="AT91" s="101">
        <f t="shared" si="1"/>
        <v>0</v>
      </c>
      <c r="AU91" s="102">
        <f>'4 - SO 04 Areálová dažďov...'!W120</f>
        <v>0</v>
      </c>
      <c r="AV91" s="101">
        <f>'4 - SO 04 Areálová dažďov...'!M32</f>
        <v>0</v>
      </c>
      <c r="AW91" s="101">
        <f>'4 - SO 04 Areálová dažďov...'!M33</f>
        <v>0</v>
      </c>
      <c r="AX91" s="101">
        <f>'4 - SO 04 Areálová dažďov...'!M34</f>
        <v>0</v>
      </c>
      <c r="AY91" s="101">
        <f>'4 - SO 04 Areálová dažďov...'!M35</f>
        <v>0</v>
      </c>
      <c r="AZ91" s="101">
        <f>'4 - SO 04 Areálová dažďov...'!H32</f>
        <v>0</v>
      </c>
      <c r="BA91" s="101">
        <f>'4 - SO 04 Areálová dažďov...'!H33</f>
        <v>0</v>
      </c>
      <c r="BB91" s="101">
        <f>'4 - SO 04 Areálová dažďov...'!H34</f>
        <v>0</v>
      </c>
      <c r="BC91" s="101">
        <f>'4 - SO 04 Areálová dažďov...'!H35</f>
        <v>0</v>
      </c>
      <c r="BD91" s="103">
        <f>'4 - SO 04 Areálová dažďov...'!H36</f>
        <v>0</v>
      </c>
      <c r="BT91" s="104" t="s">
        <v>83</v>
      </c>
      <c r="BV91" s="104" t="s">
        <v>79</v>
      </c>
      <c r="BW91" s="104" t="s">
        <v>94</v>
      </c>
      <c r="BX91" s="104" t="s">
        <v>80</v>
      </c>
    </row>
    <row r="92" spans="1:89" s="5" customFormat="1" ht="22.5" customHeight="1">
      <c r="A92" s="95" t="s">
        <v>82</v>
      </c>
      <c r="B92" s="96"/>
      <c r="C92" s="97"/>
      <c r="D92" s="247" t="s">
        <v>95</v>
      </c>
      <c r="E92" s="247"/>
      <c r="F92" s="247"/>
      <c r="G92" s="247"/>
      <c r="H92" s="247"/>
      <c r="I92" s="98"/>
      <c r="J92" s="247" t="s">
        <v>96</v>
      </c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  <c r="AA92" s="247"/>
      <c r="AB92" s="247"/>
      <c r="AC92" s="247"/>
      <c r="AD92" s="247"/>
      <c r="AE92" s="247"/>
      <c r="AF92" s="247"/>
      <c r="AG92" s="245">
        <f>'5 - SO 05 Stojiská pre ko...'!M30</f>
        <v>0</v>
      </c>
      <c r="AH92" s="246"/>
      <c r="AI92" s="246"/>
      <c r="AJ92" s="246"/>
      <c r="AK92" s="246"/>
      <c r="AL92" s="246"/>
      <c r="AM92" s="246"/>
      <c r="AN92" s="245">
        <f t="shared" si="0"/>
        <v>0</v>
      </c>
      <c r="AO92" s="246"/>
      <c r="AP92" s="246"/>
      <c r="AQ92" s="99"/>
      <c r="AS92" s="105">
        <f>'5 - SO 05 Stojiská pre ko...'!M28</f>
        <v>0</v>
      </c>
      <c r="AT92" s="106">
        <f t="shared" si="1"/>
        <v>0</v>
      </c>
      <c r="AU92" s="107">
        <f>'5 - SO 05 Stojiská pre ko...'!W125</f>
        <v>0</v>
      </c>
      <c r="AV92" s="106">
        <f>'5 - SO 05 Stojiská pre ko...'!M32</f>
        <v>0</v>
      </c>
      <c r="AW92" s="106">
        <f>'5 - SO 05 Stojiská pre ko...'!M33</f>
        <v>0</v>
      </c>
      <c r="AX92" s="106">
        <f>'5 - SO 05 Stojiská pre ko...'!M34</f>
        <v>0</v>
      </c>
      <c r="AY92" s="106">
        <f>'5 - SO 05 Stojiská pre ko...'!M35</f>
        <v>0</v>
      </c>
      <c r="AZ92" s="106">
        <f>'5 - SO 05 Stojiská pre ko...'!H32</f>
        <v>0</v>
      </c>
      <c r="BA92" s="106">
        <f>'5 - SO 05 Stojiská pre ko...'!H33</f>
        <v>0</v>
      </c>
      <c r="BB92" s="106">
        <f>'5 - SO 05 Stojiská pre ko...'!H34</f>
        <v>0</v>
      </c>
      <c r="BC92" s="106">
        <f>'5 - SO 05 Stojiská pre ko...'!H35</f>
        <v>0</v>
      </c>
      <c r="BD92" s="108">
        <f>'5 - SO 05 Stojiská pre ko...'!H36</f>
        <v>0</v>
      </c>
      <c r="BT92" s="104" t="s">
        <v>83</v>
      </c>
      <c r="BV92" s="104" t="s">
        <v>79</v>
      </c>
      <c r="BW92" s="104" t="s">
        <v>97</v>
      </c>
      <c r="BX92" s="104" t="s">
        <v>80</v>
      </c>
    </row>
    <row r="93" spans="1:89">
      <c r="B93" s="25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6"/>
    </row>
    <row r="94" spans="1:89" s="1" customFormat="1" ht="30" customHeight="1">
      <c r="B94" s="38"/>
      <c r="C94" s="87" t="s">
        <v>98</v>
      </c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249">
        <f>ROUND(SUM(AG95:AG98),2)</f>
        <v>0</v>
      </c>
      <c r="AH94" s="249"/>
      <c r="AI94" s="249"/>
      <c r="AJ94" s="249"/>
      <c r="AK94" s="249"/>
      <c r="AL94" s="249"/>
      <c r="AM94" s="249"/>
      <c r="AN94" s="249">
        <f>ROUND(SUM(AN95:AN98),2)</f>
        <v>0</v>
      </c>
      <c r="AO94" s="249"/>
      <c r="AP94" s="249"/>
      <c r="AQ94" s="40"/>
      <c r="AS94" s="83" t="s">
        <v>99</v>
      </c>
      <c r="AT94" s="84" t="s">
        <v>100</v>
      </c>
      <c r="AU94" s="84" t="s">
        <v>41</v>
      </c>
      <c r="AV94" s="85" t="s">
        <v>64</v>
      </c>
    </row>
    <row r="95" spans="1:89" s="1" customFormat="1" ht="19.899999999999999" customHeight="1">
      <c r="B95" s="38"/>
      <c r="C95" s="39"/>
      <c r="D95" s="109" t="s">
        <v>101</v>
      </c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252">
        <f>ROUND(AG87*AS95,2)</f>
        <v>0</v>
      </c>
      <c r="AH95" s="253"/>
      <c r="AI95" s="253"/>
      <c r="AJ95" s="253"/>
      <c r="AK95" s="253"/>
      <c r="AL95" s="253"/>
      <c r="AM95" s="253"/>
      <c r="AN95" s="253">
        <f>ROUND(AG95+AV95,2)</f>
        <v>0</v>
      </c>
      <c r="AO95" s="253"/>
      <c r="AP95" s="253"/>
      <c r="AQ95" s="40"/>
      <c r="AS95" s="110">
        <v>0</v>
      </c>
      <c r="AT95" s="111" t="s">
        <v>102</v>
      </c>
      <c r="AU95" s="111" t="s">
        <v>42</v>
      </c>
      <c r="AV95" s="112">
        <f>ROUND(IF(AU95="základná",AG95*L31,IF(AU95="znížená",AG95*L32,0)),2)</f>
        <v>0</v>
      </c>
      <c r="BV95" s="21" t="s">
        <v>103</v>
      </c>
      <c r="BY95" s="113">
        <f>IF(AU95="základná",AV95,0)</f>
        <v>0</v>
      </c>
      <c r="BZ95" s="113">
        <f>IF(AU95="znížená",AV95,0)</f>
        <v>0</v>
      </c>
      <c r="CA95" s="113">
        <v>0</v>
      </c>
      <c r="CB95" s="113">
        <v>0</v>
      </c>
      <c r="CC95" s="113">
        <v>0</v>
      </c>
      <c r="CD95" s="113">
        <f>IF(AU95="základná",AG95,0)</f>
        <v>0</v>
      </c>
      <c r="CE95" s="113">
        <f>IF(AU95="znížená",AG95,0)</f>
        <v>0</v>
      </c>
      <c r="CF95" s="113">
        <f>IF(AU95="zákl. prenesená",AG95,0)</f>
        <v>0</v>
      </c>
      <c r="CG95" s="113">
        <f>IF(AU95="zníž. prenesená",AG95,0)</f>
        <v>0</v>
      </c>
      <c r="CH95" s="113">
        <f>IF(AU95="nulová",AG95,0)</f>
        <v>0</v>
      </c>
      <c r="CI95" s="21">
        <f>IF(AU95="základná",1,IF(AU95="znížená",2,IF(AU95="zákl. prenesená",4,IF(AU95="zníž. prenesená",5,3))))</f>
        <v>1</v>
      </c>
      <c r="CJ95" s="21">
        <f>IF(AT95="stavebná časť",1,IF(8895="investičná časť",2,3))</f>
        <v>1</v>
      </c>
      <c r="CK95" s="21" t="str">
        <f>IF(D95="Vyplň vlastné","","x")</f>
        <v>x</v>
      </c>
    </row>
    <row r="96" spans="1:89" s="1" customFormat="1" ht="19.899999999999999" customHeight="1">
      <c r="B96" s="38"/>
      <c r="C96" s="39"/>
      <c r="D96" s="250" t="s">
        <v>104</v>
      </c>
      <c r="E96" s="251"/>
      <c r="F96" s="251"/>
      <c r="G96" s="251"/>
      <c r="H96" s="251"/>
      <c r="I96" s="251"/>
      <c r="J96" s="251"/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39"/>
      <c r="AD96" s="39"/>
      <c r="AE96" s="39"/>
      <c r="AF96" s="39"/>
      <c r="AG96" s="252">
        <f>AG87*AS96</f>
        <v>0</v>
      </c>
      <c r="AH96" s="253"/>
      <c r="AI96" s="253"/>
      <c r="AJ96" s="253"/>
      <c r="AK96" s="253"/>
      <c r="AL96" s="253"/>
      <c r="AM96" s="253"/>
      <c r="AN96" s="253">
        <f>AG96+AV96</f>
        <v>0</v>
      </c>
      <c r="AO96" s="253"/>
      <c r="AP96" s="253"/>
      <c r="AQ96" s="40"/>
      <c r="AS96" s="114">
        <v>0</v>
      </c>
      <c r="AT96" s="115" t="s">
        <v>102</v>
      </c>
      <c r="AU96" s="115" t="s">
        <v>42</v>
      </c>
      <c r="AV96" s="116">
        <f>ROUND(IF(AU96="nulová",0,IF(OR(AU96="základná",AU96="zákl. prenesená"),AG96*L31,AG96*L32)),2)</f>
        <v>0</v>
      </c>
      <c r="BV96" s="21" t="s">
        <v>105</v>
      </c>
      <c r="BY96" s="113">
        <f>IF(AU96="základná",AV96,0)</f>
        <v>0</v>
      </c>
      <c r="BZ96" s="113">
        <f>IF(AU96="znížená",AV96,0)</f>
        <v>0</v>
      </c>
      <c r="CA96" s="113">
        <f>IF(AU96="zákl. prenesená",AV96,0)</f>
        <v>0</v>
      </c>
      <c r="CB96" s="113">
        <f>IF(AU96="zníž. prenesená",AV96,0)</f>
        <v>0</v>
      </c>
      <c r="CC96" s="113">
        <f>IF(AU96="nulová",AV96,0)</f>
        <v>0</v>
      </c>
      <c r="CD96" s="113">
        <f>IF(AU96="základná",AG96,0)</f>
        <v>0</v>
      </c>
      <c r="CE96" s="113">
        <f>IF(AU96="znížená",AG96,0)</f>
        <v>0</v>
      </c>
      <c r="CF96" s="113">
        <f>IF(AU96="zákl. prenesená",AG96,0)</f>
        <v>0</v>
      </c>
      <c r="CG96" s="113">
        <f>IF(AU96="zníž. prenesená",AG96,0)</f>
        <v>0</v>
      </c>
      <c r="CH96" s="113">
        <f>IF(AU96="nulová",AG96,0)</f>
        <v>0</v>
      </c>
      <c r="CI96" s="21">
        <f>IF(AU96="základná",1,IF(AU96="znížená",2,IF(AU96="zákl. prenesená",4,IF(AU96="zníž. prenesená",5,3))))</f>
        <v>1</v>
      </c>
      <c r="CJ96" s="21">
        <f>IF(AT96="stavebná časť",1,IF(8896="investičná časť",2,3))</f>
        <v>1</v>
      </c>
      <c r="CK96" s="21" t="str">
        <f>IF(D96="Vyplň vlastné","","x")</f>
        <v/>
      </c>
    </row>
    <row r="97" spans="2:89" s="1" customFormat="1" ht="19.899999999999999" customHeight="1">
      <c r="B97" s="38"/>
      <c r="C97" s="39"/>
      <c r="D97" s="250" t="s">
        <v>104</v>
      </c>
      <c r="E97" s="251"/>
      <c r="F97" s="251"/>
      <c r="G97" s="251"/>
      <c r="H97" s="251"/>
      <c r="I97" s="251"/>
      <c r="J97" s="251"/>
      <c r="K97" s="251"/>
      <c r="L97" s="251"/>
      <c r="M97" s="251"/>
      <c r="N97" s="251"/>
      <c r="O97" s="251"/>
      <c r="P97" s="251"/>
      <c r="Q97" s="251"/>
      <c r="R97" s="251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39"/>
      <c r="AD97" s="39"/>
      <c r="AE97" s="39"/>
      <c r="AF97" s="39"/>
      <c r="AG97" s="252">
        <f>AG87*AS97</f>
        <v>0</v>
      </c>
      <c r="AH97" s="253"/>
      <c r="AI97" s="253"/>
      <c r="AJ97" s="253"/>
      <c r="AK97" s="253"/>
      <c r="AL97" s="253"/>
      <c r="AM97" s="253"/>
      <c r="AN97" s="253">
        <f>AG97+AV97</f>
        <v>0</v>
      </c>
      <c r="AO97" s="253"/>
      <c r="AP97" s="253"/>
      <c r="AQ97" s="40"/>
      <c r="AS97" s="114">
        <v>0</v>
      </c>
      <c r="AT97" s="115" t="s">
        <v>102</v>
      </c>
      <c r="AU97" s="115" t="s">
        <v>42</v>
      </c>
      <c r="AV97" s="116">
        <f>ROUND(IF(AU97="nulová",0,IF(OR(AU97="základná",AU97="zákl. prenesená"),AG97*L31,AG97*L32)),2)</f>
        <v>0</v>
      </c>
      <c r="BV97" s="21" t="s">
        <v>105</v>
      </c>
      <c r="BY97" s="113">
        <f>IF(AU97="základná",AV97,0)</f>
        <v>0</v>
      </c>
      <c r="BZ97" s="113">
        <f>IF(AU97="znížená",AV97,0)</f>
        <v>0</v>
      </c>
      <c r="CA97" s="113">
        <f>IF(AU97="zákl. prenesená",AV97,0)</f>
        <v>0</v>
      </c>
      <c r="CB97" s="113">
        <f>IF(AU97="zníž. prenesená",AV97,0)</f>
        <v>0</v>
      </c>
      <c r="CC97" s="113">
        <f>IF(AU97="nulová",AV97,0)</f>
        <v>0</v>
      </c>
      <c r="CD97" s="113">
        <f>IF(AU97="základná",AG97,0)</f>
        <v>0</v>
      </c>
      <c r="CE97" s="113">
        <f>IF(AU97="znížená",AG97,0)</f>
        <v>0</v>
      </c>
      <c r="CF97" s="113">
        <f>IF(AU97="zákl. prenesená",AG97,0)</f>
        <v>0</v>
      </c>
      <c r="CG97" s="113">
        <f>IF(AU97="zníž. prenesená",AG97,0)</f>
        <v>0</v>
      </c>
      <c r="CH97" s="113">
        <f>IF(AU97="nulová",AG97,0)</f>
        <v>0</v>
      </c>
      <c r="CI97" s="21">
        <f>IF(AU97="základná",1,IF(AU97="znížená",2,IF(AU97="zákl. prenesená",4,IF(AU97="zníž. prenesená",5,3))))</f>
        <v>1</v>
      </c>
      <c r="CJ97" s="21">
        <f>IF(AT97="stavebná časť",1,IF(8897="investičná časť",2,3))</f>
        <v>1</v>
      </c>
      <c r="CK97" s="21" t="str">
        <f>IF(D97="Vyplň vlastné","","x")</f>
        <v/>
      </c>
    </row>
    <row r="98" spans="2:89" s="1" customFormat="1" ht="19.899999999999999" customHeight="1">
      <c r="B98" s="38"/>
      <c r="C98" s="39"/>
      <c r="D98" s="250" t="s">
        <v>104</v>
      </c>
      <c r="E98" s="251"/>
      <c r="F98" s="251"/>
      <c r="G98" s="251"/>
      <c r="H98" s="251"/>
      <c r="I98" s="251"/>
      <c r="J98" s="251"/>
      <c r="K98" s="251"/>
      <c r="L98" s="251"/>
      <c r="M98" s="251"/>
      <c r="N98" s="251"/>
      <c r="O98" s="251"/>
      <c r="P98" s="251"/>
      <c r="Q98" s="251"/>
      <c r="R98" s="251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39"/>
      <c r="AD98" s="39"/>
      <c r="AE98" s="39"/>
      <c r="AF98" s="39"/>
      <c r="AG98" s="252">
        <f>AG87*AS98</f>
        <v>0</v>
      </c>
      <c r="AH98" s="253"/>
      <c r="AI98" s="253"/>
      <c r="AJ98" s="253"/>
      <c r="AK98" s="253"/>
      <c r="AL98" s="253"/>
      <c r="AM98" s="253"/>
      <c r="AN98" s="253">
        <f>AG98+AV98</f>
        <v>0</v>
      </c>
      <c r="AO98" s="253"/>
      <c r="AP98" s="253"/>
      <c r="AQ98" s="40"/>
      <c r="AS98" s="117">
        <v>0</v>
      </c>
      <c r="AT98" s="118" t="s">
        <v>102</v>
      </c>
      <c r="AU98" s="118" t="s">
        <v>42</v>
      </c>
      <c r="AV98" s="119">
        <f>ROUND(IF(AU98="nulová",0,IF(OR(AU98="základná",AU98="zákl. prenesená"),AG98*L31,AG98*L32)),2)</f>
        <v>0</v>
      </c>
      <c r="BV98" s="21" t="s">
        <v>105</v>
      </c>
      <c r="BY98" s="113">
        <f>IF(AU98="základná",AV98,0)</f>
        <v>0</v>
      </c>
      <c r="BZ98" s="113">
        <f>IF(AU98="znížená",AV98,0)</f>
        <v>0</v>
      </c>
      <c r="CA98" s="113">
        <f>IF(AU98="zákl. prenesená",AV98,0)</f>
        <v>0</v>
      </c>
      <c r="CB98" s="113">
        <f>IF(AU98="zníž. prenesená",AV98,0)</f>
        <v>0</v>
      </c>
      <c r="CC98" s="113">
        <f>IF(AU98="nulová",AV98,0)</f>
        <v>0</v>
      </c>
      <c r="CD98" s="113">
        <f>IF(AU98="základná",AG98,0)</f>
        <v>0</v>
      </c>
      <c r="CE98" s="113">
        <f>IF(AU98="znížená",AG98,0)</f>
        <v>0</v>
      </c>
      <c r="CF98" s="113">
        <f>IF(AU98="zákl. prenesená",AG98,0)</f>
        <v>0</v>
      </c>
      <c r="CG98" s="113">
        <f>IF(AU98="zníž. prenesená",AG98,0)</f>
        <v>0</v>
      </c>
      <c r="CH98" s="113">
        <f>IF(AU98="nulová",AG98,0)</f>
        <v>0</v>
      </c>
      <c r="CI98" s="21">
        <f>IF(AU98="základná",1,IF(AU98="znížená",2,IF(AU98="zákl. prenesená",4,IF(AU98="zníž. prenesená",5,3))))</f>
        <v>1</v>
      </c>
      <c r="CJ98" s="21">
        <f>IF(AT98="stavebná časť",1,IF(8898="investičná časť",2,3))</f>
        <v>1</v>
      </c>
      <c r="CK98" s="21" t="str">
        <f>IF(D98="Vyplň vlastné","","x")</f>
        <v/>
      </c>
    </row>
    <row r="99" spans="2:89" s="1" customFormat="1" ht="10.9" customHeigh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40"/>
    </row>
    <row r="100" spans="2:89" s="1" customFormat="1" ht="30" customHeight="1">
      <c r="B100" s="38"/>
      <c r="C100" s="120" t="s">
        <v>106</v>
      </c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254">
        <f>ROUND(AG87+AG94,2)</f>
        <v>0</v>
      </c>
      <c r="AH100" s="254"/>
      <c r="AI100" s="254"/>
      <c r="AJ100" s="254"/>
      <c r="AK100" s="254"/>
      <c r="AL100" s="254"/>
      <c r="AM100" s="254"/>
      <c r="AN100" s="254">
        <f>AN87+AN94</f>
        <v>0</v>
      </c>
      <c r="AO100" s="254"/>
      <c r="AP100" s="254"/>
      <c r="AQ100" s="40"/>
    </row>
    <row r="101" spans="2:89" s="1" customFormat="1" ht="6.95" customHeight="1"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4"/>
    </row>
  </sheetData>
  <sheetProtection algorithmName="SHA-512" hashValue="fbzSLV8AxBLIuQdRlWLrdB35K/nmsY5dXXM9PtflL4QrZX76S2t8gVlfajRjVIDUdF33lF7b6pHRqP8eB0Yn0Q==" saltValue="cHhkGb4SZgH1NHxeTLfU+g==" spinCount="100000" sheet="1" objects="1" scenarios="1" formatCells="0" formatColumns="0" formatRows="0" sort="0" autoFilter="0"/>
  <mergeCells count="74">
    <mergeCell ref="AG100:AM100"/>
    <mergeCell ref="AN100:AP100"/>
    <mergeCell ref="AR2:BE2"/>
    <mergeCell ref="AG95:AM95"/>
    <mergeCell ref="AN95:AP95"/>
    <mergeCell ref="AN89:AP89"/>
    <mergeCell ref="AG89:AM89"/>
    <mergeCell ref="C76:AP76"/>
    <mergeCell ref="L78:AO78"/>
    <mergeCell ref="AM82:AP82"/>
    <mergeCell ref="AS82:AT84"/>
    <mergeCell ref="AM83:AP83"/>
    <mergeCell ref="L35:O35"/>
    <mergeCell ref="W35:AE35"/>
    <mergeCell ref="D97:AB97"/>
    <mergeCell ref="AG97:AM97"/>
    <mergeCell ref="AN97:AP97"/>
    <mergeCell ref="D98:AB98"/>
    <mergeCell ref="AG98:AM98"/>
    <mergeCell ref="AN98:AP98"/>
    <mergeCell ref="D96:AB96"/>
    <mergeCell ref="AG96:AM96"/>
    <mergeCell ref="AN96:AP96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G94:AM94"/>
    <mergeCell ref="AN94:AP94"/>
    <mergeCell ref="D89:H89"/>
    <mergeCell ref="J89:AF89"/>
    <mergeCell ref="AN90:AP90"/>
    <mergeCell ref="AG90:AM90"/>
    <mergeCell ref="D90:H90"/>
    <mergeCell ref="J90:AF90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é sú hodnoty základná, znížená, nulová." sqref="AU95:AU99">
      <formula1>"základná, znížená, nulová"</formula1>
    </dataValidation>
    <dataValidation type="list" allowBlank="1" showInputMessage="1" showErrorMessage="1" error="Povolené sú hodnoty stavebná časť, technologická časť, investičná časť." sqref="AT95:AT99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 - SO 01 Novostavba boxo...'!C2" display="/"/>
    <hyperlink ref="A89" location="'2 - SO 02 Spevnené plochy'!C2" display="/"/>
    <hyperlink ref="A90" location="'3 - SO 03 Oplotenie'!C2" display="/"/>
    <hyperlink ref="A91" location="'4 - SO 04 Areálová dažďov...'!C2" display="/"/>
    <hyperlink ref="A92" location="'5 - SO 05 Stojiská pre ko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11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107</v>
      </c>
      <c r="G1" s="17"/>
      <c r="H1" s="309" t="s">
        <v>108</v>
      </c>
      <c r="I1" s="309"/>
      <c r="J1" s="309"/>
      <c r="K1" s="309"/>
      <c r="L1" s="17" t="s">
        <v>109</v>
      </c>
      <c r="M1" s="15"/>
      <c r="N1" s="15"/>
      <c r="O1" s="16" t="s">
        <v>110</v>
      </c>
      <c r="P1" s="15"/>
      <c r="Q1" s="15"/>
      <c r="R1" s="15"/>
      <c r="S1" s="17" t="s">
        <v>111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55" t="s">
        <v>8</v>
      </c>
      <c r="T2" s="256"/>
      <c r="U2" s="256"/>
      <c r="V2" s="256"/>
      <c r="W2" s="256"/>
      <c r="X2" s="256"/>
      <c r="Y2" s="256"/>
      <c r="Z2" s="256"/>
      <c r="AA2" s="256"/>
      <c r="AB2" s="256"/>
      <c r="AC2" s="256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21" t="s">
        <v>112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6"/>
      <c r="T4" s="27" t="s">
        <v>12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18</v>
      </c>
      <c r="E6" s="29"/>
      <c r="F6" s="266" t="str">
        <f>'Rekapitulácia stavby'!K6</f>
        <v>Centrálny zberný dvor</v>
      </c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9"/>
      <c r="R6" s="26"/>
    </row>
    <row r="7" spans="1:66" s="1" customFormat="1" ht="32.85" customHeight="1">
      <c r="B7" s="38"/>
      <c r="C7" s="39"/>
      <c r="D7" s="32" t="s">
        <v>113</v>
      </c>
      <c r="E7" s="39"/>
      <c r="F7" s="227" t="s">
        <v>114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9"/>
      <c r="R7" s="40"/>
    </row>
    <row r="8" spans="1:66" s="1" customFormat="1" ht="14.45" customHeight="1">
      <c r="B8" s="38"/>
      <c r="C8" s="39"/>
      <c r="D8" s="33" t="s">
        <v>20</v>
      </c>
      <c r="E8" s="39"/>
      <c r="F8" s="31" t="s">
        <v>21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21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69" t="str">
        <f>'Rekapitulácia stavby'!AN8</f>
        <v>4. 6. 2018</v>
      </c>
      <c r="P9" s="27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25" t="s">
        <v>21</v>
      </c>
      <c r="P11" s="225"/>
      <c r="Q11" s="39"/>
      <c r="R11" s="40"/>
    </row>
    <row r="12" spans="1:66" s="1" customFormat="1" ht="18" customHeight="1">
      <c r="B12" s="38"/>
      <c r="C12" s="39"/>
      <c r="D12" s="39"/>
      <c r="E12" s="31" t="s">
        <v>24</v>
      </c>
      <c r="F12" s="39"/>
      <c r="G12" s="39"/>
      <c r="H12" s="39"/>
      <c r="I12" s="39"/>
      <c r="J12" s="39"/>
      <c r="K12" s="39"/>
      <c r="L12" s="39"/>
      <c r="M12" s="33" t="s">
        <v>29</v>
      </c>
      <c r="N12" s="39"/>
      <c r="O12" s="225" t="s">
        <v>21</v>
      </c>
      <c r="P12" s="22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30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71" t="str">
        <f>IF('Rekapitulácia stavby'!AN13="","",'Rekapitulácia stavby'!AN13)</f>
        <v>Vyplň údaj</v>
      </c>
      <c r="P14" s="225"/>
      <c r="Q14" s="39"/>
      <c r="R14" s="40"/>
    </row>
    <row r="15" spans="1:66" s="1" customFormat="1" ht="18" customHeight="1">
      <c r="B15" s="38"/>
      <c r="C15" s="39"/>
      <c r="D15" s="39"/>
      <c r="E15" s="271" t="str">
        <f>IF('Rekapitulácia stavby'!E14="","",'Rekapitulácia stavby'!E14)</f>
        <v>Vyplň údaj</v>
      </c>
      <c r="F15" s="272"/>
      <c r="G15" s="272"/>
      <c r="H15" s="272"/>
      <c r="I15" s="272"/>
      <c r="J15" s="272"/>
      <c r="K15" s="272"/>
      <c r="L15" s="272"/>
      <c r="M15" s="33" t="s">
        <v>29</v>
      </c>
      <c r="N15" s="39"/>
      <c r="O15" s="271" t="str">
        <f>IF('Rekapitulácia stavby'!AN14="","",'Rekapitulácia stavby'!AN14)</f>
        <v>Vyplň údaj</v>
      </c>
      <c r="P15" s="22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32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25" t="s">
        <v>21</v>
      </c>
      <c r="P17" s="225"/>
      <c r="Q17" s="39"/>
      <c r="R17" s="40"/>
    </row>
    <row r="18" spans="2:18" s="1" customFormat="1" ht="18" customHeight="1">
      <c r="B18" s="38"/>
      <c r="C18" s="39"/>
      <c r="D18" s="39"/>
      <c r="E18" s="31" t="s">
        <v>33</v>
      </c>
      <c r="F18" s="39"/>
      <c r="G18" s="39"/>
      <c r="H18" s="39"/>
      <c r="I18" s="39"/>
      <c r="J18" s="39"/>
      <c r="K18" s="39"/>
      <c r="L18" s="39"/>
      <c r="M18" s="33" t="s">
        <v>29</v>
      </c>
      <c r="N18" s="39"/>
      <c r="O18" s="225" t="s">
        <v>21</v>
      </c>
      <c r="P18" s="22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25" t="s">
        <v>21</v>
      </c>
      <c r="P20" s="225"/>
      <c r="Q20" s="39"/>
      <c r="R20" s="40"/>
    </row>
    <row r="21" spans="2:18" s="1" customFormat="1" ht="18" customHeight="1">
      <c r="B21" s="38"/>
      <c r="C21" s="39"/>
      <c r="D21" s="39"/>
      <c r="E21" s="31" t="s">
        <v>36</v>
      </c>
      <c r="F21" s="39"/>
      <c r="G21" s="39"/>
      <c r="H21" s="39"/>
      <c r="I21" s="39"/>
      <c r="J21" s="39"/>
      <c r="K21" s="39"/>
      <c r="L21" s="39"/>
      <c r="M21" s="33" t="s">
        <v>29</v>
      </c>
      <c r="N21" s="39"/>
      <c r="O21" s="225" t="s">
        <v>21</v>
      </c>
      <c r="P21" s="22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30" t="s">
        <v>21</v>
      </c>
      <c r="F24" s="230"/>
      <c r="G24" s="230"/>
      <c r="H24" s="230"/>
      <c r="I24" s="230"/>
      <c r="J24" s="230"/>
      <c r="K24" s="230"/>
      <c r="L24" s="23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115</v>
      </c>
      <c r="E27" s="39"/>
      <c r="F27" s="39"/>
      <c r="G27" s="39"/>
      <c r="H27" s="39"/>
      <c r="I27" s="39"/>
      <c r="J27" s="39"/>
      <c r="K27" s="39"/>
      <c r="L27" s="39"/>
      <c r="M27" s="231">
        <f>N88</f>
        <v>0</v>
      </c>
      <c r="N27" s="231"/>
      <c r="O27" s="231"/>
      <c r="P27" s="231"/>
      <c r="Q27" s="39"/>
      <c r="R27" s="40"/>
    </row>
    <row r="28" spans="2:18" s="1" customFormat="1" ht="14.45" customHeight="1">
      <c r="B28" s="38"/>
      <c r="C28" s="39"/>
      <c r="D28" s="37" t="s">
        <v>101</v>
      </c>
      <c r="E28" s="39"/>
      <c r="F28" s="39"/>
      <c r="G28" s="39"/>
      <c r="H28" s="39"/>
      <c r="I28" s="39"/>
      <c r="J28" s="39"/>
      <c r="K28" s="39"/>
      <c r="L28" s="39"/>
      <c r="M28" s="231">
        <f>N109</f>
        <v>0</v>
      </c>
      <c r="N28" s="231"/>
      <c r="O28" s="231"/>
      <c r="P28" s="23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40</v>
      </c>
      <c r="E30" s="39"/>
      <c r="F30" s="39"/>
      <c r="G30" s="39"/>
      <c r="H30" s="39"/>
      <c r="I30" s="39"/>
      <c r="J30" s="39"/>
      <c r="K30" s="39"/>
      <c r="L30" s="39"/>
      <c r="M30" s="273">
        <f>ROUND(M27+M28,2)</f>
        <v>0</v>
      </c>
      <c r="N30" s="268"/>
      <c r="O30" s="268"/>
      <c r="P30" s="268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41</v>
      </c>
      <c r="E32" s="45" t="s">
        <v>42</v>
      </c>
      <c r="F32" s="46">
        <v>0.2</v>
      </c>
      <c r="G32" s="125" t="s">
        <v>43</v>
      </c>
      <c r="H32" s="274">
        <f>ROUND((((SUM(BE109:BE116)+SUM(BE134:BE304))+SUM(BE306:BE310))),2)</f>
        <v>0</v>
      </c>
      <c r="I32" s="268"/>
      <c r="J32" s="268"/>
      <c r="K32" s="39"/>
      <c r="L32" s="39"/>
      <c r="M32" s="274">
        <f>ROUND(((ROUND((SUM(BE109:BE116)+SUM(BE134:BE304)), 2)*F32)+SUM(BE306:BE310)*F32),2)</f>
        <v>0</v>
      </c>
      <c r="N32" s="268"/>
      <c r="O32" s="268"/>
      <c r="P32" s="268"/>
      <c r="Q32" s="39"/>
      <c r="R32" s="40"/>
    </row>
    <row r="33" spans="2:18" s="1" customFormat="1" ht="14.45" customHeight="1">
      <c r="B33" s="38"/>
      <c r="C33" s="39"/>
      <c r="D33" s="39"/>
      <c r="E33" s="45" t="s">
        <v>44</v>
      </c>
      <c r="F33" s="46">
        <v>0.2</v>
      </c>
      <c r="G33" s="125" t="s">
        <v>43</v>
      </c>
      <c r="H33" s="274">
        <f>ROUND((((SUM(BF109:BF116)+SUM(BF134:BF304))+SUM(BF306:BF310))),2)</f>
        <v>0</v>
      </c>
      <c r="I33" s="268"/>
      <c r="J33" s="268"/>
      <c r="K33" s="39"/>
      <c r="L33" s="39"/>
      <c r="M33" s="274">
        <f>ROUND(((ROUND((SUM(BF109:BF116)+SUM(BF134:BF304)), 2)*F33)+SUM(BF306:BF310)*F33),2)</f>
        <v>0</v>
      </c>
      <c r="N33" s="268"/>
      <c r="O33" s="268"/>
      <c r="P33" s="268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0.2</v>
      </c>
      <c r="G34" s="125" t="s">
        <v>43</v>
      </c>
      <c r="H34" s="274">
        <f>ROUND((((SUM(BG109:BG116)+SUM(BG134:BG304))+SUM(BG306:BG310))),2)</f>
        <v>0</v>
      </c>
      <c r="I34" s="268"/>
      <c r="J34" s="268"/>
      <c r="K34" s="39"/>
      <c r="L34" s="39"/>
      <c r="M34" s="274">
        <v>0</v>
      </c>
      <c r="N34" s="268"/>
      <c r="O34" s="268"/>
      <c r="P34" s="268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0.2</v>
      </c>
      <c r="G35" s="125" t="s">
        <v>43</v>
      </c>
      <c r="H35" s="274">
        <f>ROUND((((SUM(BH109:BH116)+SUM(BH134:BH304))+SUM(BH306:BH310))),2)</f>
        <v>0</v>
      </c>
      <c r="I35" s="268"/>
      <c r="J35" s="268"/>
      <c r="K35" s="39"/>
      <c r="L35" s="39"/>
      <c r="M35" s="274">
        <v>0</v>
      </c>
      <c r="N35" s="268"/>
      <c r="O35" s="268"/>
      <c r="P35" s="268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47</v>
      </c>
      <c r="F36" s="46">
        <v>0</v>
      </c>
      <c r="G36" s="125" t="s">
        <v>43</v>
      </c>
      <c r="H36" s="274">
        <f>ROUND((((SUM(BI109:BI116)+SUM(BI134:BI304))+SUM(BI306:BI310))),2)</f>
        <v>0</v>
      </c>
      <c r="I36" s="268"/>
      <c r="J36" s="268"/>
      <c r="K36" s="39"/>
      <c r="L36" s="39"/>
      <c r="M36" s="274">
        <v>0</v>
      </c>
      <c r="N36" s="268"/>
      <c r="O36" s="268"/>
      <c r="P36" s="268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48</v>
      </c>
      <c r="E38" s="82"/>
      <c r="F38" s="82"/>
      <c r="G38" s="127" t="s">
        <v>49</v>
      </c>
      <c r="H38" s="128" t="s">
        <v>50</v>
      </c>
      <c r="I38" s="82"/>
      <c r="J38" s="82"/>
      <c r="K38" s="82"/>
      <c r="L38" s="275">
        <f>SUM(M30:M36)</f>
        <v>0</v>
      </c>
      <c r="M38" s="275"/>
      <c r="N38" s="275"/>
      <c r="O38" s="275"/>
      <c r="P38" s="276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21" t="s">
        <v>116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18</v>
      </c>
      <c r="D78" s="39"/>
      <c r="E78" s="39"/>
      <c r="F78" s="266" t="str">
        <f>F6</f>
        <v>Centrálny zberný dvor</v>
      </c>
      <c r="G78" s="267"/>
      <c r="H78" s="267"/>
      <c r="I78" s="267"/>
      <c r="J78" s="267"/>
      <c r="K78" s="267"/>
      <c r="L78" s="267"/>
      <c r="M78" s="267"/>
      <c r="N78" s="267"/>
      <c r="O78" s="267"/>
      <c r="P78" s="267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113</v>
      </c>
      <c r="D79" s="39"/>
      <c r="E79" s="39"/>
      <c r="F79" s="257" t="str">
        <f>F7</f>
        <v>1 - SO 01 Novostavba boxov pre zberný dvor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Obec Slavošovce</v>
      </c>
      <c r="G81" s="39"/>
      <c r="H81" s="39"/>
      <c r="I81" s="39"/>
      <c r="J81" s="39"/>
      <c r="K81" s="33" t="s">
        <v>25</v>
      </c>
      <c r="L81" s="39"/>
      <c r="M81" s="270" t="str">
        <f>IF(O9="","",O9)</f>
        <v>4. 6. 2018</v>
      </c>
      <c r="N81" s="270"/>
      <c r="O81" s="270"/>
      <c r="P81" s="270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 ht="15">
      <c r="B83" s="38"/>
      <c r="C83" s="33" t="s">
        <v>27</v>
      </c>
      <c r="D83" s="39"/>
      <c r="E83" s="39"/>
      <c r="F83" s="31" t="str">
        <f>E12</f>
        <v>Obec Slavošovce</v>
      </c>
      <c r="G83" s="39"/>
      <c r="H83" s="39"/>
      <c r="I83" s="39"/>
      <c r="J83" s="39"/>
      <c r="K83" s="33" t="s">
        <v>32</v>
      </c>
      <c r="L83" s="39"/>
      <c r="M83" s="225" t="str">
        <f>E18</f>
        <v>Ing. Ján Nebus</v>
      </c>
      <c r="N83" s="225"/>
      <c r="O83" s="225"/>
      <c r="P83" s="225"/>
      <c r="Q83" s="225"/>
      <c r="R83" s="40"/>
      <c r="T83" s="132"/>
      <c r="U83" s="132"/>
    </row>
    <row r="84" spans="2:47" s="1" customFormat="1" ht="14.45" customHeight="1">
      <c r="B84" s="38"/>
      <c r="C84" s="33" t="s">
        <v>30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25" t="str">
        <f>E21</f>
        <v>Anna Hricová</v>
      </c>
      <c r="N84" s="225"/>
      <c r="O84" s="225"/>
      <c r="P84" s="225"/>
      <c r="Q84" s="225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7" t="s">
        <v>117</v>
      </c>
      <c r="D86" s="278"/>
      <c r="E86" s="278"/>
      <c r="F86" s="278"/>
      <c r="G86" s="278"/>
      <c r="H86" s="121"/>
      <c r="I86" s="121"/>
      <c r="J86" s="121"/>
      <c r="K86" s="121"/>
      <c r="L86" s="121"/>
      <c r="M86" s="121"/>
      <c r="N86" s="277" t="s">
        <v>118</v>
      </c>
      <c r="O86" s="278"/>
      <c r="P86" s="278"/>
      <c r="Q86" s="278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N134</f>
        <v>0</v>
      </c>
      <c r="O88" s="279"/>
      <c r="P88" s="279"/>
      <c r="Q88" s="279"/>
      <c r="R88" s="40"/>
      <c r="T88" s="132"/>
      <c r="U88" s="132"/>
      <c r="AU88" s="21" t="s">
        <v>120</v>
      </c>
    </row>
    <row r="89" spans="2:47" s="6" customFormat="1" ht="24.95" customHeight="1">
      <c r="B89" s="134"/>
      <c r="C89" s="135"/>
      <c r="D89" s="136" t="s">
        <v>121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80">
        <f>N135</f>
        <v>0</v>
      </c>
      <c r="O89" s="281"/>
      <c r="P89" s="281"/>
      <c r="Q89" s="281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122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3">
        <f>N136</f>
        <v>0</v>
      </c>
      <c r="O90" s="282"/>
      <c r="P90" s="282"/>
      <c r="Q90" s="282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123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3">
        <f>N148</f>
        <v>0</v>
      </c>
      <c r="O91" s="282"/>
      <c r="P91" s="282"/>
      <c r="Q91" s="282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124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3">
        <f>N161</f>
        <v>0</v>
      </c>
      <c r="O92" s="282"/>
      <c r="P92" s="282"/>
      <c r="Q92" s="282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125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3">
        <f>N180</f>
        <v>0</v>
      </c>
      <c r="O93" s="282"/>
      <c r="P93" s="282"/>
      <c r="Q93" s="282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126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3">
        <f>N192</f>
        <v>0</v>
      </c>
      <c r="O94" s="282"/>
      <c r="P94" s="282"/>
      <c r="Q94" s="282"/>
      <c r="R94" s="141"/>
      <c r="T94" s="142"/>
      <c r="U94" s="142"/>
    </row>
    <row r="95" spans="2:47" s="7" customFormat="1" ht="19.899999999999999" customHeight="1">
      <c r="B95" s="139"/>
      <c r="C95" s="140"/>
      <c r="D95" s="109" t="s">
        <v>127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3">
        <f>N218</f>
        <v>0</v>
      </c>
      <c r="O95" s="282"/>
      <c r="P95" s="282"/>
      <c r="Q95" s="282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128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3">
        <f>N223</f>
        <v>0</v>
      </c>
      <c r="O96" s="282"/>
      <c r="P96" s="282"/>
      <c r="Q96" s="282"/>
      <c r="R96" s="141"/>
      <c r="T96" s="142"/>
      <c r="U96" s="142"/>
    </row>
    <row r="97" spans="2:65" s="6" customFormat="1" ht="24.95" customHeight="1">
      <c r="B97" s="134"/>
      <c r="C97" s="135"/>
      <c r="D97" s="136" t="s">
        <v>129</v>
      </c>
      <c r="E97" s="135"/>
      <c r="F97" s="135"/>
      <c r="G97" s="135"/>
      <c r="H97" s="135"/>
      <c r="I97" s="135"/>
      <c r="J97" s="135"/>
      <c r="K97" s="135"/>
      <c r="L97" s="135"/>
      <c r="M97" s="135"/>
      <c r="N97" s="280">
        <f>N225</f>
        <v>0</v>
      </c>
      <c r="O97" s="281"/>
      <c r="P97" s="281"/>
      <c r="Q97" s="281"/>
      <c r="R97" s="137"/>
      <c r="T97" s="138"/>
      <c r="U97" s="138"/>
    </row>
    <row r="98" spans="2:65" s="7" customFormat="1" ht="19.899999999999999" customHeight="1">
      <c r="B98" s="139"/>
      <c r="C98" s="140"/>
      <c r="D98" s="109" t="s">
        <v>130</v>
      </c>
      <c r="E98" s="140"/>
      <c r="F98" s="140"/>
      <c r="G98" s="140"/>
      <c r="H98" s="140"/>
      <c r="I98" s="140"/>
      <c r="J98" s="140"/>
      <c r="K98" s="140"/>
      <c r="L98" s="140"/>
      <c r="M98" s="140"/>
      <c r="N98" s="253">
        <f>N226</f>
        <v>0</v>
      </c>
      <c r="O98" s="282"/>
      <c r="P98" s="282"/>
      <c r="Q98" s="282"/>
      <c r="R98" s="141"/>
      <c r="T98" s="142"/>
      <c r="U98" s="142"/>
    </row>
    <row r="99" spans="2:65" s="7" customFormat="1" ht="19.899999999999999" customHeight="1">
      <c r="B99" s="139"/>
      <c r="C99" s="140"/>
      <c r="D99" s="109" t="s">
        <v>131</v>
      </c>
      <c r="E99" s="140"/>
      <c r="F99" s="140"/>
      <c r="G99" s="140"/>
      <c r="H99" s="140"/>
      <c r="I99" s="140"/>
      <c r="J99" s="140"/>
      <c r="K99" s="140"/>
      <c r="L99" s="140"/>
      <c r="M99" s="140"/>
      <c r="N99" s="253">
        <f>N232</f>
        <v>0</v>
      </c>
      <c r="O99" s="282"/>
      <c r="P99" s="282"/>
      <c r="Q99" s="282"/>
      <c r="R99" s="141"/>
      <c r="T99" s="142"/>
      <c r="U99" s="142"/>
    </row>
    <row r="100" spans="2:65" s="7" customFormat="1" ht="19.899999999999999" customHeight="1">
      <c r="B100" s="139"/>
      <c r="C100" s="140"/>
      <c r="D100" s="109" t="s">
        <v>132</v>
      </c>
      <c r="E100" s="140"/>
      <c r="F100" s="140"/>
      <c r="G100" s="140"/>
      <c r="H100" s="140"/>
      <c r="I100" s="140"/>
      <c r="J100" s="140"/>
      <c r="K100" s="140"/>
      <c r="L100" s="140"/>
      <c r="M100" s="140"/>
      <c r="N100" s="253">
        <f>N259</f>
        <v>0</v>
      </c>
      <c r="O100" s="282"/>
      <c r="P100" s="282"/>
      <c r="Q100" s="282"/>
      <c r="R100" s="141"/>
      <c r="T100" s="142"/>
      <c r="U100" s="142"/>
    </row>
    <row r="101" spans="2:65" s="7" customFormat="1" ht="19.899999999999999" customHeight="1">
      <c r="B101" s="139"/>
      <c r="C101" s="140"/>
      <c r="D101" s="109" t="s">
        <v>133</v>
      </c>
      <c r="E101" s="140"/>
      <c r="F101" s="140"/>
      <c r="G101" s="140"/>
      <c r="H101" s="140"/>
      <c r="I101" s="140"/>
      <c r="J101" s="140"/>
      <c r="K101" s="140"/>
      <c r="L101" s="140"/>
      <c r="M101" s="140"/>
      <c r="N101" s="253">
        <f>N273</f>
        <v>0</v>
      </c>
      <c r="O101" s="282"/>
      <c r="P101" s="282"/>
      <c r="Q101" s="282"/>
      <c r="R101" s="141"/>
      <c r="T101" s="142"/>
      <c r="U101" s="142"/>
    </row>
    <row r="102" spans="2:65" s="7" customFormat="1" ht="19.899999999999999" customHeight="1">
      <c r="B102" s="139"/>
      <c r="C102" s="140"/>
      <c r="D102" s="109" t="s">
        <v>134</v>
      </c>
      <c r="E102" s="140"/>
      <c r="F102" s="140"/>
      <c r="G102" s="140"/>
      <c r="H102" s="140"/>
      <c r="I102" s="140"/>
      <c r="J102" s="140"/>
      <c r="K102" s="140"/>
      <c r="L102" s="140"/>
      <c r="M102" s="140"/>
      <c r="N102" s="253">
        <f>N291</f>
        <v>0</v>
      </c>
      <c r="O102" s="282"/>
      <c r="P102" s="282"/>
      <c r="Q102" s="282"/>
      <c r="R102" s="141"/>
      <c r="T102" s="142"/>
      <c r="U102" s="142"/>
    </row>
    <row r="103" spans="2:65" s="7" customFormat="1" ht="19.899999999999999" customHeight="1">
      <c r="B103" s="139"/>
      <c r="C103" s="140"/>
      <c r="D103" s="109" t="s">
        <v>135</v>
      </c>
      <c r="E103" s="140"/>
      <c r="F103" s="140"/>
      <c r="G103" s="140"/>
      <c r="H103" s="140"/>
      <c r="I103" s="140"/>
      <c r="J103" s="140"/>
      <c r="K103" s="140"/>
      <c r="L103" s="140"/>
      <c r="M103" s="140"/>
      <c r="N103" s="253">
        <f>N296</f>
        <v>0</v>
      </c>
      <c r="O103" s="282"/>
      <c r="P103" s="282"/>
      <c r="Q103" s="282"/>
      <c r="R103" s="141"/>
      <c r="T103" s="142"/>
      <c r="U103" s="142"/>
    </row>
    <row r="104" spans="2:65" s="7" customFormat="1" ht="19.899999999999999" customHeight="1">
      <c r="B104" s="139"/>
      <c r="C104" s="140"/>
      <c r="D104" s="109" t="s">
        <v>136</v>
      </c>
      <c r="E104" s="140"/>
      <c r="F104" s="140"/>
      <c r="G104" s="140"/>
      <c r="H104" s="140"/>
      <c r="I104" s="140"/>
      <c r="J104" s="140"/>
      <c r="K104" s="140"/>
      <c r="L104" s="140"/>
      <c r="M104" s="140"/>
      <c r="N104" s="253">
        <f>N299</f>
        <v>0</v>
      </c>
      <c r="O104" s="282"/>
      <c r="P104" s="282"/>
      <c r="Q104" s="282"/>
      <c r="R104" s="141"/>
      <c r="T104" s="142"/>
      <c r="U104" s="142"/>
    </row>
    <row r="105" spans="2:65" s="6" customFormat="1" ht="24.95" customHeight="1">
      <c r="B105" s="134"/>
      <c r="C105" s="135"/>
      <c r="D105" s="136" t="s">
        <v>137</v>
      </c>
      <c r="E105" s="135"/>
      <c r="F105" s="135"/>
      <c r="G105" s="135"/>
      <c r="H105" s="135"/>
      <c r="I105" s="135"/>
      <c r="J105" s="135"/>
      <c r="K105" s="135"/>
      <c r="L105" s="135"/>
      <c r="M105" s="135"/>
      <c r="N105" s="280">
        <f>N302</f>
        <v>0</v>
      </c>
      <c r="O105" s="281"/>
      <c r="P105" s="281"/>
      <c r="Q105" s="281"/>
      <c r="R105" s="137"/>
      <c r="T105" s="138"/>
      <c r="U105" s="138"/>
    </row>
    <row r="106" spans="2:65" s="7" customFormat="1" ht="19.899999999999999" customHeight="1">
      <c r="B106" s="139"/>
      <c r="C106" s="140"/>
      <c r="D106" s="109" t="s">
        <v>138</v>
      </c>
      <c r="E106" s="140"/>
      <c r="F106" s="140"/>
      <c r="G106" s="140"/>
      <c r="H106" s="140"/>
      <c r="I106" s="140"/>
      <c r="J106" s="140"/>
      <c r="K106" s="140"/>
      <c r="L106" s="140"/>
      <c r="M106" s="140"/>
      <c r="N106" s="253">
        <f>N303</f>
        <v>0</v>
      </c>
      <c r="O106" s="282"/>
      <c r="P106" s="282"/>
      <c r="Q106" s="282"/>
      <c r="R106" s="141"/>
      <c r="T106" s="142"/>
      <c r="U106" s="142"/>
    </row>
    <row r="107" spans="2:65" s="6" customFormat="1" ht="21.75" customHeight="1">
      <c r="B107" s="134"/>
      <c r="C107" s="135"/>
      <c r="D107" s="136" t="s">
        <v>139</v>
      </c>
      <c r="E107" s="135"/>
      <c r="F107" s="135"/>
      <c r="G107" s="135"/>
      <c r="H107" s="135"/>
      <c r="I107" s="135"/>
      <c r="J107" s="135"/>
      <c r="K107" s="135"/>
      <c r="L107" s="135"/>
      <c r="M107" s="135"/>
      <c r="N107" s="283">
        <f>N305</f>
        <v>0</v>
      </c>
      <c r="O107" s="281"/>
      <c r="P107" s="281"/>
      <c r="Q107" s="281"/>
      <c r="R107" s="137"/>
      <c r="T107" s="138"/>
      <c r="U107" s="138"/>
    </row>
    <row r="108" spans="2:65" s="1" customFormat="1" ht="21.75" customHeight="1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40"/>
      <c r="T108" s="132"/>
      <c r="U108" s="132"/>
    </row>
    <row r="109" spans="2:65" s="1" customFormat="1" ht="29.25" customHeight="1">
      <c r="B109" s="38"/>
      <c r="C109" s="133" t="s">
        <v>140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279">
        <f>ROUND(N110+N111+N112+N113+N114+N115,2)</f>
        <v>0</v>
      </c>
      <c r="O109" s="284"/>
      <c r="P109" s="284"/>
      <c r="Q109" s="284"/>
      <c r="R109" s="40"/>
      <c r="T109" s="143"/>
      <c r="U109" s="144" t="s">
        <v>41</v>
      </c>
    </row>
    <row r="110" spans="2:65" s="1" customFormat="1" ht="18" customHeight="1">
      <c r="B110" s="38"/>
      <c r="C110" s="39"/>
      <c r="D110" s="250" t="s">
        <v>141</v>
      </c>
      <c r="E110" s="251"/>
      <c r="F110" s="251"/>
      <c r="G110" s="251"/>
      <c r="H110" s="251"/>
      <c r="I110" s="39"/>
      <c r="J110" s="39"/>
      <c r="K110" s="39"/>
      <c r="L110" s="39"/>
      <c r="M110" s="39"/>
      <c r="N110" s="252">
        <f>ROUND(N88*T110,2)</f>
        <v>0</v>
      </c>
      <c r="O110" s="253"/>
      <c r="P110" s="253"/>
      <c r="Q110" s="253"/>
      <c r="R110" s="40"/>
      <c r="S110" s="145"/>
      <c r="T110" s="146"/>
      <c r="U110" s="147" t="s">
        <v>44</v>
      </c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9" t="s">
        <v>142</v>
      </c>
      <c r="AZ110" s="148"/>
      <c r="BA110" s="148"/>
      <c r="BB110" s="148"/>
      <c r="BC110" s="148"/>
      <c r="BD110" s="148"/>
      <c r="BE110" s="150">
        <f t="shared" ref="BE110:BE115" si="0">IF(U110="základná",N110,0)</f>
        <v>0</v>
      </c>
      <c r="BF110" s="150">
        <f t="shared" ref="BF110:BF115" si="1">IF(U110="znížená",N110,0)</f>
        <v>0</v>
      </c>
      <c r="BG110" s="150">
        <f t="shared" ref="BG110:BG115" si="2">IF(U110="zákl. prenesená",N110,0)</f>
        <v>0</v>
      </c>
      <c r="BH110" s="150">
        <f t="shared" ref="BH110:BH115" si="3">IF(U110="zníž. prenesená",N110,0)</f>
        <v>0</v>
      </c>
      <c r="BI110" s="150">
        <f t="shared" ref="BI110:BI115" si="4">IF(U110="nulová",N110,0)</f>
        <v>0</v>
      </c>
      <c r="BJ110" s="149" t="s">
        <v>86</v>
      </c>
      <c r="BK110" s="148"/>
      <c r="BL110" s="148"/>
      <c r="BM110" s="148"/>
    </row>
    <row r="111" spans="2:65" s="1" customFormat="1" ht="18" customHeight="1">
      <c r="B111" s="38"/>
      <c r="C111" s="39"/>
      <c r="D111" s="250" t="s">
        <v>143</v>
      </c>
      <c r="E111" s="251"/>
      <c r="F111" s="251"/>
      <c r="G111" s="251"/>
      <c r="H111" s="251"/>
      <c r="I111" s="39"/>
      <c r="J111" s="39"/>
      <c r="K111" s="39"/>
      <c r="L111" s="39"/>
      <c r="M111" s="39"/>
      <c r="N111" s="252">
        <f>ROUND(N88*T111,2)</f>
        <v>0</v>
      </c>
      <c r="O111" s="253"/>
      <c r="P111" s="253"/>
      <c r="Q111" s="253"/>
      <c r="R111" s="40"/>
      <c r="S111" s="145"/>
      <c r="T111" s="146"/>
      <c r="U111" s="147" t="s">
        <v>44</v>
      </c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9" t="s">
        <v>142</v>
      </c>
      <c r="AZ111" s="148"/>
      <c r="BA111" s="148"/>
      <c r="BB111" s="148"/>
      <c r="BC111" s="148"/>
      <c r="BD111" s="148"/>
      <c r="BE111" s="150">
        <f t="shared" si="0"/>
        <v>0</v>
      </c>
      <c r="BF111" s="150">
        <f t="shared" si="1"/>
        <v>0</v>
      </c>
      <c r="BG111" s="150">
        <f t="shared" si="2"/>
        <v>0</v>
      </c>
      <c r="BH111" s="150">
        <f t="shared" si="3"/>
        <v>0</v>
      </c>
      <c r="BI111" s="150">
        <f t="shared" si="4"/>
        <v>0</v>
      </c>
      <c r="BJ111" s="149" t="s">
        <v>86</v>
      </c>
      <c r="BK111" s="148"/>
      <c r="BL111" s="148"/>
      <c r="BM111" s="148"/>
    </row>
    <row r="112" spans="2:65" s="1" customFormat="1" ht="18" customHeight="1">
      <c r="B112" s="38"/>
      <c r="C112" s="39"/>
      <c r="D112" s="250" t="s">
        <v>144</v>
      </c>
      <c r="E112" s="251"/>
      <c r="F112" s="251"/>
      <c r="G112" s="251"/>
      <c r="H112" s="251"/>
      <c r="I112" s="39"/>
      <c r="J112" s="39"/>
      <c r="K112" s="39"/>
      <c r="L112" s="39"/>
      <c r="M112" s="39"/>
      <c r="N112" s="252">
        <f>ROUND(N88*T112,2)</f>
        <v>0</v>
      </c>
      <c r="O112" s="253"/>
      <c r="P112" s="253"/>
      <c r="Q112" s="253"/>
      <c r="R112" s="40"/>
      <c r="S112" s="145"/>
      <c r="T112" s="146"/>
      <c r="U112" s="147" t="s">
        <v>44</v>
      </c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9" t="s">
        <v>142</v>
      </c>
      <c r="AZ112" s="148"/>
      <c r="BA112" s="148"/>
      <c r="BB112" s="148"/>
      <c r="BC112" s="148"/>
      <c r="BD112" s="148"/>
      <c r="BE112" s="150">
        <f t="shared" si="0"/>
        <v>0</v>
      </c>
      <c r="BF112" s="150">
        <f t="shared" si="1"/>
        <v>0</v>
      </c>
      <c r="BG112" s="150">
        <f t="shared" si="2"/>
        <v>0</v>
      </c>
      <c r="BH112" s="150">
        <f t="shared" si="3"/>
        <v>0</v>
      </c>
      <c r="BI112" s="150">
        <f t="shared" si="4"/>
        <v>0</v>
      </c>
      <c r="BJ112" s="149" t="s">
        <v>86</v>
      </c>
      <c r="BK112" s="148"/>
      <c r="BL112" s="148"/>
      <c r="BM112" s="148"/>
    </row>
    <row r="113" spans="2:65" s="1" customFormat="1" ht="18" customHeight="1">
      <c r="B113" s="38"/>
      <c r="C113" s="39"/>
      <c r="D113" s="250" t="s">
        <v>145</v>
      </c>
      <c r="E113" s="251"/>
      <c r="F113" s="251"/>
      <c r="G113" s="251"/>
      <c r="H113" s="251"/>
      <c r="I113" s="39"/>
      <c r="J113" s="39"/>
      <c r="K113" s="39"/>
      <c r="L113" s="39"/>
      <c r="M113" s="39"/>
      <c r="N113" s="252">
        <f>ROUND(N88*T113,2)</f>
        <v>0</v>
      </c>
      <c r="O113" s="253"/>
      <c r="P113" s="253"/>
      <c r="Q113" s="253"/>
      <c r="R113" s="40"/>
      <c r="S113" s="145"/>
      <c r="T113" s="146"/>
      <c r="U113" s="147" t="s">
        <v>44</v>
      </c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9" t="s">
        <v>142</v>
      </c>
      <c r="AZ113" s="148"/>
      <c r="BA113" s="148"/>
      <c r="BB113" s="148"/>
      <c r="BC113" s="148"/>
      <c r="BD113" s="148"/>
      <c r="BE113" s="150">
        <f t="shared" si="0"/>
        <v>0</v>
      </c>
      <c r="BF113" s="150">
        <f t="shared" si="1"/>
        <v>0</v>
      </c>
      <c r="BG113" s="150">
        <f t="shared" si="2"/>
        <v>0</v>
      </c>
      <c r="BH113" s="150">
        <f t="shared" si="3"/>
        <v>0</v>
      </c>
      <c r="BI113" s="150">
        <f t="shared" si="4"/>
        <v>0</v>
      </c>
      <c r="BJ113" s="149" t="s">
        <v>86</v>
      </c>
      <c r="BK113" s="148"/>
      <c r="BL113" s="148"/>
      <c r="BM113" s="148"/>
    </row>
    <row r="114" spans="2:65" s="1" customFormat="1" ht="18" customHeight="1">
      <c r="B114" s="38"/>
      <c r="C114" s="39"/>
      <c r="D114" s="250" t="s">
        <v>146</v>
      </c>
      <c r="E114" s="251"/>
      <c r="F114" s="251"/>
      <c r="G114" s="251"/>
      <c r="H114" s="251"/>
      <c r="I114" s="39"/>
      <c r="J114" s="39"/>
      <c r="K114" s="39"/>
      <c r="L114" s="39"/>
      <c r="M114" s="39"/>
      <c r="N114" s="252">
        <f>ROUND(N88*T114,2)</f>
        <v>0</v>
      </c>
      <c r="O114" s="253"/>
      <c r="P114" s="253"/>
      <c r="Q114" s="253"/>
      <c r="R114" s="40"/>
      <c r="S114" s="145"/>
      <c r="T114" s="146"/>
      <c r="U114" s="147" t="s">
        <v>44</v>
      </c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9" t="s">
        <v>142</v>
      </c>
      <c r="AZ114" s="148"/>
      <c r="BA114" s="148"/>
      <c r="BB114" s="148"/>
      <c r="BC114" s="148"/>
      <c r="BD114" s="148"/>
      <c r="BE114" s="150">
        <f t="shared" si="0"/>
        <v>0</v>
      </c>
      <c r="BF114" s="150">
        <f t="shared" si="1"/>
        <v>0</v>
      </c>
      <c r="BG114" s="150">
        <f t="shared" si="2"/>
        <v>0</v>
      </c>
      <c r="BH114" s="150">
        <f t="shared" si="3"/>
        <v>0</v>
      </c>
      <c r="BI114" s="150">
        <f t="shared" si="4"/>
        <v>0</v>
      </c>
      <c r="BJ114" s="149" t="s">
        <v>86</v>
      </c>
      <c r="BK114" s="148"/>
      <c r="BL114" s="148"/>
      <c r="BM114" s="148"/>
    </row>
    <row r="115" spans="2:65" s="1" customFormat="1" ht="18" customHeight="1">
      <c r="B115" s="38"/>
      <c r="C115" s="39"/>
      <c r="D115" s="109" t="s">
        <v>147</v>
      </c>
      <c r="E115" s="39"/>
      <c r="F115" s="39"/>
      <c r="G115" s="39"/>
      <c r="H115" s="39"/>
      <c r="I115" s="39"/>
      <c r="J115" s="39"/>
      <c r="K115" s="39"/>
      <c r="L115" s="39"/>
      <c r="M115" s="39"/>
      <c r="N115" s="252">
        <f>ROUND(N88*T115,2)</f>
        <v>0</v>
      </c>
      <c r="O115" s="253"/>
      <c r="P115" s="253"/>
      <c r="Q115" s="253"/>
      <c r="R115" s="40"/>
      <c r="S115" s="145"/>
      <c r="T115" s="151"/>
      <c r="U115" s="152" t="s">
        <v>44</v>
      </c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9" t="s">
        <v>148</v>
      </c>
      <c r="AZ115" s="148"/>
      <c r="BA115" s="148"/>
      <c r="BB115" s="148"/>
      <c r="BC115" s="148"/>
      <c r="BD115" s="148"/>
      <c r="BE115" s="150">
        <f t="shared" si="0"/>
        <v>0</v>
      </c>
      <c r="BF115" s="150">
        <f t="shared" si="1"/>
        <v>0</v>
      </c>
      <c r="BG115" s="150">
        <f t="shared" si="2"/>
        <v>0</v>
      </c>
      <c r="BH115" s="150">
        <f t="shared" si="3"/>
        <v>0</v>
      </c>
      <c r="BI115" s="150">
        <f t="shared" si="4"/>
        <v>0</v>
      </c>
      <c r="BJ115" s="149" t="s">
        <v>86</v>
      </c>
      <c r="BK115" s="148"/>
      <c r="BL115" s="148"/>
      <c r="BM115" s="148"/>
    </row>
    <row r="116" spans="2:65" s="1" customFormat="1"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40"/>
      <c r="T116" s="132"/>
      <c r="U116" s="132"/>
    </row>
    <row r="117" spans="2:65" s="1" customFormat="1" ht="29.25" customHeight="1">
      <c r="B117" s="38"/>
      <c r="C117" s="120" t="s">
        <v>106</v>
      </c>
      <c r="D117" s="121"/>
      <c r="E117" s="121"/>
      <c r="F117" s="121"/>
      <c r="G117" s="121"/>
      <c r="H117" s="121"/>
      <c r="I117" s="121"/>
      <c r="J117" s="121"/>
      <c r="K117" s="121"/>
      <c r="L117" s="254">
        <f>ROUND(SUM(N88+N109),2)</f>
        <v>0</v>
      </c>
      <c r="M117" s="254"/>
      <c r="N117" s="254"/>
      <c r="O117" s="254"/>
      <c r="P117" s="254"/>
      <c r="Q117" s="254"/>
      <c r="R117" s="40"/>
      <c r="T117" s="132"/>
      <c r="U117" s="132"/>
    </row>
    <row r="118" spans="2:65" s="1" customFormat="1" ht="6.95" customHeight="1">
      <c r="B118" s="62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4"/>
      <c r="T118" s="132"/>
      <c r="U118" s="132"/>
    </row>
    <row r="122" spans="2:65" s="1" customFormat="1" ht="6.95" customHeight="1"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7"/>
    </row>
    <row r="123" spans="2:65" s="1" customFormat="1" ht="36.950000000000003" customHeight="1">
      <c r="B123" s="38"/>
      <c r="C123" s="221" t="s">
        <v>149</v>
      </c>
      <c r="D123" s="268"/>
      <c r="E123" s="268"/>
      <c r="F123" s="268"/>
      <c r="G123" s="268"/>
      <c r="H123" s="268"/>
      <c r="I123" s="268"/>
      <c r="J123" s="268"/>
      <c r="K123" s="268"/>
      <c r="L123" s="268"/>
      <c r="M123" s="268"/>
      <c r="N123" s="268"/>
      <c r="O123" s="268"/>
      <c r="P123" s="268"/>
      <c r="Q123" s="268"/>
      <c r="R123" s="40"/>
    </row>
    <row r="124" spans="2:65" s="1" customFormat="1" ht="6.95" customHeight="1"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40"/>
    </row>
    <row r="125" spans="2:65" s="1" customFormat="1" ht="30" customHeight="1">
      <c r="B125" s="38"/>
      <c r="C125" s="33" t="s">
        <v>18</v>
      </c>
      <c r="D125" s="39"/>
      <c r="E125" s="39"/>
      <c r="F125" s="266" t="str">
        <f>F6</f>
        <v>Centrálny zberný dvor</v>
      </c>
      <c r="G125" s="267"/>
      <c r="H125" s="267"/>
      <c r="I125" s="267"/>
      <c r="J125" s="267"/>
      <c r="K125" s="267"/>
      <c r="L125" s="267"/>
      <c r="M125" s="267"/>
      <c r="N125" s="267"/>
      <c r="O125" s="267"/>
      <c r="P125" s="267"/>
      <c r="Q125" s="39"/>
      <c r="R125" s="40"/>
    </row>
    <row r="126" spans="2:65" s="1" customFormat="1" ht="36.950000000000003" customHeight="1">
      <c r="B126" s="38"/>
      <c r="C126" s="72" t="s">
        <v>113</v>
      </c>
      <c r="D126" s="39"/>
      <c r="E126" s="39"/>
      <c r="F126" s="257" t="str">
        <f>F7</f>
        <v>1 - SO 01 Novostavba boxov pre zberný dvor</v>
      </c>
      <c r="G126" s="268"/>
      <c r="H126" s="268"/>
      <c r="I126" s="268"/>
      <c r="J126" s="268"/>
      <c r="K126" s="268"/>
      <c r="L126" s="268"/>
      <c r="M126" s="268"/>
      <c r="N126" s="268"/>
      <c r="O126" s="268"/>
      <c r="P126" s="268"/>
      <c r="Q126" s="39"/>
      <c r="R126" s="40"/>
    </row>
    <row r="127" spans="2:65" s="1" customFormat="1" ht="6.95" customHeight="1"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40"/>
    </row>
    <row r="128" spans="2:65" s="1" customFormat="1" ht="18" customHeight="1">
      <c r="B128" s="38"/>
      <c r="C128" s="33" t="s">
        <v>23</v>
      </c>
      <c r="D128" s="39"/>
      <c r="E128" s="39"/>
      <c r="F128" s="31" t="str">
        <f>F9</f>
        <v>Obec Slavošovce</v>
      </c>
      <c r="G128" s="39"/>
      <c r="H128" s="39"/>
      <c r="I128" s="39"/>
      <c r="J128" s="39"/>
      <c r="K128" s="33" t="s">
        <v>25</v>
      </c>
      <c r="L128" s="39"/>
      <c r="M128" s="270" t="str">
        <f>IF(O9="","",O9)</f>
        <v>4. 6. 2018</v>
      </c>
      <c r="N128" s="270"/>
      <c r="O128" s="270"/>
      <c r="P128" s="270"/>
      <c r="Q128" s="39"/>
      <c r="R128" s="40"/>
    </row>
    <row r="129" spans="2:65" s="1" customFormat="1" ht="6.95" customHeight="1"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40"/>
    </row>
    <row r="130" spans="2:65" s="1" customFormat="1" ht="15">
      <c r="B130" s="38"/>
      <c r="C130" s="33" t="s">
        <v>27</v>
      </c>
      <c r="D130" s="39"/>
      <c r="E130" s="39"/>
      <c r="F130" s="31" t="str">
        <f>E12</f>
        <v>Obec Slavošovce</v>
      </c>
      <c r="G130" s="39"/>
      <c r="H130" s="39"/>
      <c r="I130" s="39"/>
      <c r="J130" s="39"/>
      <c r="K130" s="33" t="s">
        <v>32</v>
      </c>
      <c r="L130" s="39"/>
      <c r="M130" s="225" t="str">
        <f>E18</f>
        <v>Ing. Ján Nebus</v>
      </c>
      <c r="N130" s="225"/>
      <c r="O130" s="225"/>
      <c r="P130" s="225"/>
      <c r="Q130" s="225"/>
      <c r="R130" s="40"/>
    </row>
    <row r="131" spans="2:65" s="1" customFormat="1" ht="14.45" customHeight="1">
      <c r="B131" s="38"/>
      <c r="C131" s="33" t="s">
        <v>30</v>
      </c>
      <c r="D131" s="39"/>
      <c r="E131" s="39"/>
      <c r="F131" s="31" t="str">
        <f>IF(E15="","",E15)</f>
        <v>Vyplň údaj</v>
      </c>
      <c r="G131" s="39"/>
      <c r="H131" s="39"/>
      <c r="I131" s="39"/>
      <c r="J131" s="39"/>
      <c r="K131" s="33" t="s">
        <v>35</v>
      </c>
      <c r="L131" s="39"/>
      <c r="M131" s="225" t="str">
        <f>E21</f>
        <v>Anna Hricová</v>
      </c>
      <c r="N131" s="225"/>
      <c r="O131" s="225"/>
      <c r="P131" s="225"/>
      <c r="Q131" s="225"/>
      <c r="R131" s="40"/>
    </row>
    <row r="132" spans="2:65" s="1" customFormat="1" ht="10.35" customHeight="1"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40"/>
    </row>
    <row r="133" spans="2:65" s="8" customFormat="1" ht="29.25" customHeight="1">
      <c r="B133" s="153"/>
      <c r="C133" s="154" t="s">
        <v>150</v>
      </c>
      <c r="D133" s="155" t="s">
        <v>151</v>
      </c>
      <c r="E133" s="155" t="s">
        <v>59</v>
      </c>
      <c r="F133" s="285" t="s">
        <v>152</v>
      </c>
      <c r="G133" s="285"/>
      <c r="H133" s="285"/>
      <c r="I133" s="285"/>
      <c r="J133" s="155" t="s">
        <v>153</v>
      </c>
      <c r="K133" s="155" t="s">
        <v>154</v>
      </c>
      <c r="L133" s="286" t="s">
        <v>155</v>
      </c>
      <c r="M133" s="286"/>
      <c r="N133" s="285" t="s">
        <v>118</v>
      </c>
      <c r="O133" s="285"/>
      <c r="P133" s="285"/>
      <c r="Q133" s="287"/>
      <c r="R133" s="156"/>
      <c r="T133" s="83" t="s">
        <v>156</v>
      </c>
      <c r="U133" s="84" t="s">
        <v>41</v>
      </c>
      <c r="V133" s="84" t="s">
        <v>157</v>
      </c>
      <c r="W133" s="84" t="s">
        <v>158</v>
      </c>
      <c r="X133" s="84" t="s">
        <v>159</v>
      </c>
      <c r="Y133" s="84" t="s">
        <v>160</v>
      </c>
      <c r="Z133" s="84" t="s">
        <v>161</v>
      </c>
      <c r="AA133" s="85" t="s">
        <v>162</v>
      </c>
    </row>
    <row r="134" spans="2:65" s="1" customFormat="1" ht="29.25" customHeight="1">
      <c r="B134" s="38"/>
      <c r="C134" s="87" t="s">
        <v>115</v>
      </c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10">
        <f>BK134</f>
        <v>0</v>
      </c>
      <c r="O134" s="311"/>
      <c r="P134" s="311"/>
      <c r="Q134" s="311"/>
      <c r="R134" s="40"/>
      <c r="T134" s="86"/>
      <c r="U134" s="54"/>
      <c r="V134" s="54"/>
      <c r="W134" s="157">
        <f>W135+W225+W302+W305</f>
        <v>0</v>
      </c>
      <c r="X134" s="54"/>
      <c r="Y134" s="157">
        <f>Y135+Y225+Y302+Y305</f>
        <v>516.73375852000004</v>
      </c>
      <c r="Z134" s="54"/>
      <c r="AA134" s="158">
        <f>AA135+AA225+AA302+AA305</f>
        <v>0</v>
      </c>
      <c r="AT134" s="21" t="s">
        <v>76</v>
      </c>
      <c r="AU134" s="21" t="s">
        <v>120</v>
      </c>
      <c r="BK134" s="159">
        <f>BK135+BK225+BK302+BK305</f>
        <v>0</v>
      </c>
    </row>
    <row r="135" spans="2:65" s="9" customFormat="1" ht="37.35" customHeight="1">
      <c r="B135" s="160"/>
      <c r="C135" s="161"/>
      <c r="D135" s="162" t="s">
        <v>121</v>
      </c>
      <c r="E135" s="162"/>
      <c r="F135" s="162"/>
      <c r="G135" s="162"/>
      <c r="H135" s="162"/>
      <c r="I135" s="162"/>
      <c r="J135" s="162"/>
      <c r="K135" s="162"/>
      <c r="L135" s="162"/>
      <c r="M135" s="162"/>
      <c r="N135" s="283">
        <f>BK135</f>
        <v>0</v>
      </c>
      <c r="O135" s="280"/>
      <c r="P135" s="280"/>
      <c r="Q135" s="280"/>
      <c r="R135" s="163"/>
      <c r="T135" s="164"/>
      <c r="U135" s="161"/>
      <c r="V135" s="161"/>
      <c r="W135" s="165">
        <f>W136+W148+W161+W180+W192+W218+W223</f>
        <v>0</v>
      </c>
      <c r="X135" s="161"/>
      <c r="Y135" s="165">
        <f>Y136+Y148+Y161+Y180+Y192+Y218+Y223</f>
        <v>491.27628334000008</v>
      </c>
      <c r="Z135" s="161"/>
      <c r="AA135" s="166">
        <f>AA136+AA148+AA161+AA180+AA192+AA218+AA223</f>
        <v>0</v>
      </c>
      <c r="AR135" s="167" t="s">
        <v>83</v>
      </c>
      <c r="AT135" s="168" t="s">
        <v>76</v>
      </c>
      <c r="AU135" s="168" t="s">
        <v>77</v>
      </c>
      <c r="AY135" s="167" t="s">
        <v>163</v>
      </c>
      <c r="BK135" s="169">
        <f>BK136+BK148+BK161+BK180+BK192+BK218+BK223</f>
        <v>0</v>
      </c>
    </row>
    <row r="136" spans="2:65" s="9" customFormat="1" ht="19.899999999999999" customHeight="1">
      <c r="B136" s="160"/>
      <c r="C136" s="161"/>
      <c r="D136" s="170" t="s">
        <v>122</v>
      </c>
      <c r="E136" s="170"/>
      <c r="F136" s="170"/>
      <c r="G136" s="170"/>
      <c r="H136" s="170"/>
      <c r="I136" s="170"/>
      <c r="J136" s="170"/>
      <c r="K136" s="170"/>
      <c r="L136" s="170"/>
      <c r="M136" s="170"/>
      <c r="N136" s="303">
        <f>BK136</f>
        <v>0</v>
      </c>
      <c r="O136" s="304"/>
      <c r="P136" s="304"/>
      <c r="Q136" s="304"/>
      <c r="R136" s="163"/>
      <c r="T136" s="164"/>
      <c r="U136" s="161"/>
      <c r="V136" s="161"/>
      <c r="W136" s="165">
        <f>SUM(W137:W147)</f>
        <v>0</v>
      </c>
      <c r="X136" s="161"/>
      <c r="Y136" s="165">
        <f>SUM(Y137:Y147)</f>
        <v>0</v>
      </c>
      <c r="Z136" s="161"/>
      <c r="AA136" s="166">
        <f>SUM(AA137:AA147)</f>
        <v>0</v>
      </c>
      <c r="AR136" s="167" t="s">
        <v>83</v>
      </c>
      <c r="AT136" s="168" t="s">
        <v>76</v>
      </c>
      <c r="AU136" s="168" t="s">
        <v>83</v>
      </c>
      <c r="AY136" s="167" t="s">
        <v>163</v>
      </c>
      <c r="BK136" s="169">
        <f>SUM(BK137:BK147)</f>
        <v>0</v>
      </c>
    </row>
    <row r="137" spans="2:65" s="1" customFormat="1" ht="31.5" customHeight="1">
      <c r="B137" s="38"/>
      <c r="C137" s="171" t="s">
        <v>83</v>
      </c>
      <c r="D137" s="171" t="s">
        <v>164</v>
      </c>
      <c r="E137" s="172" t="s">
        <v>165</v>
      </c>
      <c r="F137" s="288" t="s">
        <v>166</v>
      </c>
      <c r="G137" s="288"/>
      <c r="H137" s="288"/>
      <c r="I137" s="288"/>
      <c r="J137" s="173" t="s">
        <v>167</v>
      </c>
      <c r="K137" s="174">
        <v>58.94</v>
      </c>
      <c r="L137" s="289">
        <v>0</v>
      </c>
      <c r="M137" s="290"/>
      <c r="N137" s="291">
        <f>ROUND(L137*K137,2)</f>
        <v>0</v>
      </c>
      <c r="O137" s="291"/>
      <c r="P137" s="291"/>
      <c r="Q137" s="291"/>
      <c r="R137" s="40"/>
      <c r="T137" s="175" t="s">
        <v>21</v>
      </c>
      <c r="U137" s="47" t="s">
        <v>44</v>
      </c>
      <c r="V137" s="39"/>
      <c r="W137" s="176">
        <f>V137*K137</f>
        <v>0</v>
      </c>
      <c r="X137" s="176">
        <v>0</v>
      </c>
      <c r="Y137" s="176">
        <f>X137*K137</f>
        <v>0</v>
      </c>
      <c r="Z137" s="176">
        <v>0</v>
      </c>
      <c r="AA137" s="177">
        <f>Z137*K137</f>
        <v>0</v>
      </c>
      <c r="AR137" s="21" t="s">
        <v>92</v>
      </c>
      <c r="AT137" s="21" t="s">
        <v>164</v>
      </c>
      <c r="AU137" s="21" t="s">
        <v>86</v>
      </c>
      <c r="AY137" s="21" t="s">
        <v>163</v>
      </c>
      <c r="BE137" s="113">
        <f>IF(U137="základná",N137,0)</f>
        <v>0</v>
      </c>
      <c r="BF137" s="113">
        <f>IF(U137="znížená",N137,0)</f>
        <v>0</v>
      </c>
      <c r="BG137" s="113">
        <f>IF(U137="zákl. prenesená",N137,0)</f>
        <v>0</v>
      </c>
      <c r="BH137" s="113">
        <f>IF(U137="zníž. prenesená",N137,0)</f>
        <v>0</v>
      </c>
      <c r="BI137" s="113">
        <f>IF(U137="nulová",N137,0)</f>
        <v>0</v>
      </c>
      <c r="BJ137" s="21" t="s">
        <v>86</v>
      </c>
      <c r="BK137" s="113">
        <f>ROUND(L137*K137,2)</f>
        <v>0</v>
      </c>
      <c r="BL137" s="21" t="s">
        <v>92</v>
      </c>
      <c r="BM137" s="21" t="s">
        <v>168</v>
      </c>
    </row>
    <row r="138" spans="2:65" s="10" customFormat="1" ht="22.5" customHeight="1">
      <c r="B138" s="178"/>
      <c r="C138" s="179"/>
      <c r="D138" s="179"/>
      <c r="E138" s="180" t="s">
        <v>21</v>
      </c>
      <c r="F138" s="292" t="s">
        <v>169</v>
      </c>
      <c r="G138" s="293"/>
      <c r="H138" s="293"/>
      <c r="I138" s="293"/>
      <c r="J138" s="179"/>
      <c r="K138" s="181">
        <v>58.94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170</v>
      </c>
      <c r="AU138" s="185" t="s">
        <v>86</v>
      </c>
      <c r="AV138" s="10" t="s">
        <v>86</v>
      </c>
      <c r="AW138" s="10" t="s">
        <v>6</v>
      </c>
      <c r="AX138" s="10" t="s">
        <v>83</v>
      </c>
      <c r="AY138" s="185" t="s">
        <v>163</v>
      </c>
    </row>
    <row r="139" spans="2:65" s="1" customFormat="1" ht="22.5" customHeight="1">
      <c r="B139" s="38"/>
      <c r="C139" s="171" t="s">
        <v>86</v>
      </c>
      <c r="D139" s="171" t="s">
        <v>164</v>
      </c>
      <c r="E139" s="172" t="s">
        <v>171</v>
      </c>
      <c r="F139" s="288" t="s">
        <v>172</v>
      </c>
      <c r="G139" s="288"/>
      <c r="H139" s="288"/>
      <c r="I139" s="288"/>
      <c r="J139" s="173" t="s">
        <v>167</v>
      </c>
      <c r="K139" s="174">
        <v>52.427999999999997</v>
      </c>
      <c r="L139" s="289">
        <v>0</v>
      </c>
      <c r="M139" s="290"/>
      <c r="N139" s="291">
        <f>ROUND(L139*K139,2)</f>
        <v>0</v>
      </c>
      <c r="O139" s="291"/>
      <c r="P139" s="291"/>
      <c r="Q139" s="291"/>
      <c r="R139" s="40"/>
      <c r="T139" s="175" t="s">
        <v>21</v>
      </c>
      <c r="U139" s="47" t="s">
        <v>44</v>
      </c>
      <c r="V139" s="39"/>
      <c r="W139" s="176">
        <f>V139*K139</f>
        <v>0</v>
      </c>
      <c r="X139" s="176">
        <v>0</v>
      </c>
      <c r="Y139" s="176">
        <f>X139*K139</f>
        <v>0</v>
      </c>
      <c r="Z139" s="176">
        <v>0</v>
      </c>
      <c r="AA139" s="177">
        <f>Z139*K139</f>
        <v>0</v>
      </c>
      <c r="AR139" s="21" t="s">
        <v>92</v>
      </c>
      <c r="AT139" s="21" t="s">
        <v>164</v>
      </c>
      <c r="AU139" s="21" t="s">
        <v>86</v>
      </c>
      <c r="AY139" s="21" t="s">
        <v>163</v>
      </c>
      <c r="BE139" s="113">
        <f>IF(U139="základná",N139,0)</f>
        <v>0</v>
      </c>
      <c r="BF139" s="113">
        <f>IF(U139="znížená",N139,0)</f>
        <v>0</v>
      </c>
      <c r="BG139" s="113">
        <f>IF(U139="zákl. prenesená",N139,0)</f>
        <v>0</v>
      </c>
      <c r="BH139" s="113">
        <f>IF(U139="zníž. prenesená",N139,0)</f>
        <v>0</v>
      </c>
      <c r="BI139" s="113">
        <f>IF(U139="nulová",N139,0)</f>
        <v>0</v>
      </c>
      <c r="BJ139" s="21" t="s">
        <v>86</v>
      </c>
      <c r="BK139" s="113">
        <f>ROUND(L139*K139,2)</f>
        <v>0</v>
      </c>
      <c r="BL139" s="21" t="s">
        <v>92</v>
      </c>
      <c r="BM139" s="21" t="s">
        <v>173</v>
      </c>
    </row>
    <row r="140" spans="2:65" s="10" customFormat="1" ht="22.5" customHeight="1">
      <c r="B140" s="178"/>
      <c r="C140" s="179"/>
      <c r="D140" s="179"/>
      <c r="E140" s="180" t="s">
        <v>21</v>
      </c>
      <c r="F140" s="292" t="s">
        <v>174</v>
      </c>
      <c r="G140" s="293"/>
      <c r="H140" s="293"/>
      <c r="I140" s="293"/>
      <c r="J140" s="179"/>
      <c r="K140" s="181">
        <v>52.427999999999997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170</v>
      </c>
      <c r="AU140" s="185" t="s">
        <v>86</v>
      </c>
      <c r="AV140" s="10" t="s">
        <v>86</v>
      </c>
      <c r="AW140" s="10" t="s">
        <v>34</v>
      </c>
      <c r="AX140" s="10" t="s">
        <v>77</v>
      </c>
      <c r="AY140" s="185" t="s">
        <v>163</v>
      </c>
    </row>
    <row r="141" spans="2:65" s="1" customFormat="1" ht="44.25" customHeight="1">
      <c r="B141" s="38"/>
      <c r="C141" s="171" t="s">
        <v>89</v>
      </c>
      <c r="D141" s="171" t="s">
        <v>164</v>
      </c>
      <c r="E141" s="172" t="s">
        <v>175</v>
      </c>
      <c r="F141" s="288" t="s">
        <v>176</v>
      </c>
      <c r="G141" s="288"/>
      <c r="H141" s="288"/>
      <c r="I141" s="288"/>
      <c r="J141" s="173" t="s">
        <v>167</v>
      </c>
      <c r="K141" s="174">
        <v>52.427999999999997</v>
      </c>
      <c r="L141" s="289">
        <v>0</v>
      </c>
      <c r="M141" s="290"/>
      <c r="N141" s="291">
        <f>ROUND(L141*K141,2)</f>
        <v>0</v>
      </c>
      <c r="O141" s="291"/>
      <c r="P141" s="291"/>
      <c r="Q141" s="291"/>
      <c r="R141" s="40"/>
      <c r="T141" s="175" t="s">
        <v>21</v>
      </c>
      <c r="U141" s="47" t="s">
        <v>44</v>
      </c>
      <c r="V141" s="39"/>
      <c r="W141" s="176">
        <f>V141*K141</f>
        <v>0</v>
      </c>
      <c r="X141" s="176">
        <v>0</v>
      </c>
      <c r="Y141" s="176">
        <f>X141*K141</f>
        <v>0</v>
      </c>
      <c r="Z141" s="176">
        <v>0</v>
      </c>
      <c r="AA141" s="177">
        <f>Z141*K141</f>
        <v>0</v>
      </c>
      <c r="AR141" s="21" t="s">
        <v>92</v>
      </c>
      <c r="AT141" s="21" t="s">
        <v>164</v>
      </c>
      <c r="AU141" s="21" t="s">
        <v>86</v>
      </c>
      <c r="AY141" s="21" t="s">
        <v>163</v>
      </c>
      <c r="BE141" s="113">
        <f>IF(U141="základná",N141,0)</f>
        <v>0</v>
      </c>
      <c r="BF141" s="113">
        <f>IF(U141="znížená",N141,0)</f>
        <v>0</v>
      </c>
      <c r="BG141" s="113">
        <f>IF(U141="zákl. prenesená",N141,0)</f>
        <v>0</v>
      </c>
      <c r="BH141" s="113">
        <f>IF(U141="zníž. prenesená",N141,0)</f>
        <v>0</v>
      </c>
      <c r="BI141" s="113">
        <f>IF(U141="nulová",N141,0)</f>
        <v>0</v>
      </c>
      <c r="BJ141" s="21" t="s">
        <v>86</v>
      </c>
      <c r="BK141" s="113">
        <f>ROUND(L141*K141,2)</f>
        <v>0</v>
      </c>
      <c r="BL141" s="21" t="s">
        <v>92</v>
      </c>
      <c r="BM141" s="21" t="s">
        <v>177</v>
      </c>
    </row>
    <row r="142" spans="2:65" s="1" customFormat="1" ht="44.25" customHeight="1">
      <c r="B142" s="38"/>
      <c r="C142" s="171" t="s">
        <v>92</v>
      </c>
      <c r="D142" s="171" t="s">
        <v>164</v>
      </c>
      <c r="E142" s="172" t="s">
        <v>178</v>
      </c>
      <c r="F142" s="288" t="s">
        <v>179</v>
      </c>
      <c r="G142" s="288"/>
      <c r="H142" s="288"/>
      <c r="I142" s="288"/>
      <c r="J142" s="173" t="s">
        <v>167</v>
      </c>
      <c r="K142" s="174">
        <v>73.188000000000002</v>
      </c>
      <c r="L142" s="289">
        <v>0</v>
      </c>
      <c r="M142" s="290"/>
      <c r="N142" s="291">
        <f>ROUND(L142*K142,2)</f>
        <v>0</v>
      </c>
      <c r="O142" s="291"/>
      <c r="P142" s="291"/>
      <c r="Q142" s="291"/>
      <c r="R142" s="40"/>
      <c r="T142" s="175" t="s">
        <v>21</v>
      </c>
      <c r="U142" s="47" t="s">
        <v>44</v>
      </c>
      <c r="V142" s="39"/>
      <c r="W142" s="176">
        <f>V142*K142</f>
        <v>0</v>
      </c>
      <c r="X142" s="176">
        <v>0</v>
      </c>
      <c r="Y142" s="176">
        <f>X142*K142</f>
        <v>0</v>
      </c>
      <c r="Z142" s="176">
        <v>0</v>
      </c>
      <c r="AA142" s="177">
        <f>Z142*K142</f>
        <v>0</v>
      </c>
      <c r="AR142" s="21" t="s">
        <v>92</v>
      </c>
      <c r="AT142" s="21" t="s">
        <v>164</v>
      </c>
      <c r="AU142" s="21" t="s">
        <v>86</v>
      </c>
      <c r="AY142" s="21" t="s">
        <v>163</v>
      </c>
      <c r="BE142" s="113">
        <f>IF(U142="základná",N142,0)</f>
        <v>0</v>
      </c>
      <c r="BF142" s="113">
        <f>IF(U142="znížená",N142,0)</f>
        <v>0</v>
      </c>
      <c r="BG142" s="113">
        <f>IF(U142="zákl. prenesená",N142,0)</f>
        <v>0</v>
      </c>
      <c r="BH142" s="113">
        <f>IF(U142="zníž. prenesená",N142,0)</f>
        <v>0</v>
      </c>
      <c r="BI142" s="113">
        <f>IF(U142="nulová",N142,0)</f>
        <v>0</v>
      </c>
      <c r="BJ142" s="21" t="s">
        <v>86</v>
      </c>
      <c r="BK142" s="113">
        <f>ROUND(L142*K142,2)</f>
        <v>0</v>
      </c>
      <c r="BL142" s="21" t="s">
        <v>92</v>
      </c>
      <c r="BM142" s="21" t="s">
        <v>180</v>
      </c>
    </row>
    <row r="143" spans="2:65" s="10" customFormat="1" ht="22.5" customHeight="1">
      <c r="B143" s="178"/>
      <c r="C143" s="179"/>
      <c r="D143" s="179"/>
      <c r="E143" s="180" t="s">
        <v>21</v>
      </c>
      <c r="F143" s="292" t="s">
        <v>181</v>
      </c>
      <c r="G143" s="293"/>
      <c r="H143" s="293"/>
      <c r="I143" s="293"/>
      <c r="J143" s="179"/>
      <c r="K143" s="181">
        <v>52.427999999999997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170</v>
      </c>
      <c r="AU143" s="185" t="s">
        <v>86</v>
      </c>
      <c r="AV143" s="10" t="s">
        <v>86</v>
      </c>
      <c r="AW143" s="10" t="s">
        <v>34</v>
      </c>
      <c r="AX143" s="10" t="s">
        <v>77</v>
      </c>
      <c r="AY143" s="185" t="s">
        <v>163</v>
      </c>
    </row>
    <row r="144" spans="2:65" s="10" customFormat="1" ht="22.5" customHeight="1">
      <c r="B144" s="178"/>
      <c r="C144" s="179"/>
      <c r="D144" s="179"/>
      <c r="E144" s="180" t="s">
        <v>21</v>
      </c>
      <c r="F144" s="294" t="s">
        <v>182</v>
      </c>
      <c r="G144" s="295"/>
      <c r="H144" s="295"/>
      <c r="I144" s="295"/>
      <c r="J144" s="179"/>
      <c r="K144" s="181">
        <v>20.76</v>
      </c>
      <c r="L144" s="179"/>
      <c r="M144" s="179"/>
      <c r="N144" s="179"/>
      <c r="O144" s="179"/>
      <c r="P144" s="179"/>
      <c r="Q144" s="179"/>
      <c r="R144" s="182"/>
      <c r="T144" s="183"/>
      <c r="U144" s="179"/>
      <c r="V144" s="179"/>
      <c r="W144" s="179"/>
      <c r="X144" s="179"/>
      <c r="Y144" s="179"/>
      <c r="Z144" s="179"/>
      <c r="AA144" s="184"/>
      <c r="AT144" s="185" t="s">
        <v>170</v>
      </c>
      <c r="AU144" s="185" t="s">
        <v>86</v>
      </c>
      <c r="AV144" s="10" t="s">
        <v>86</v>
      </c>
      <c r="AW144" s="10" t="s">
        <v>34</v>
      </c>
      <c r="AX144" s="10" t="s">
        <v>77</v>
      </c>
      <c r="AY144" s="185" t="s">
        <v>163</v>
      </c>
    </row>
    <row r="145" spans="2:65" s="1" customFormat="1" ht="22.5" customHeight="1">
      <c r="B145" s="38"/>
      <c r="C145" s="171" t="s">
        <v>95</v>
      </c>
      <c r="D145" s="171" t="s">
        <v>164</v>
      </c>
      <c r="E145" s="172" t="s">
        <v>183</v>
      </c>
      <c r="F145" s="288" t="s">
        <v>184</v>
      </c>
      <c r="G145" s="288"/>
      <c r="H145" s="288"/>
      <c r="I145" s="288"/>
      <c r="J145" s="173" t="s">
        <v>167</v>
      </c>
      <c r="K145" s="174">
        <v>73.188000000000002</v>
      </c>
      <c r="L145" s="289">
        <v>0</v>
      </c>
      <c r="M145" s="290"/>
      <c r="N145" s="291">
        <f>ROUND(L145*K145,2)</f>
        <v>0</v>
      </c>
      <c r="O145" s="291"/>
      <c r="P145" s="291"/>
      <c r="Q145" s="291"/>
      <c r="R145" s="40"/>
      <c r="T145" s="175" t="s">
        <v>21</v>
      </c>
      <c r="U145" s="47" t="s">
        <v>44</v>
      </c>
      <c r="V145" s="39"/>
      <c r="W145" s="176">
        <f>V145*K145</f>
        <v>0</v>
      </c>
      <c r="X145" s="176">
        <v>0</v>
      </c>
      <c r="Y145" s="176">
        <f>X145*K145</f>
        <v>0</v>
      </c>
      <c r="Z145" s="176">
        <v>0</v>
      </c>
      <c r="AA145" s="177">
        <f>Z145*K145</f>
        <v>0</v>
      </c>
      <c r="AR145" s="21" t="s">
        <v>92</v>
      </c>
      <c r="AT145" s="21" t="s">
        <v>164</v>
      </c>
      <c r="AU145" s="21" t="s">
        <v>86</v>
      </c>
      <c r="AY145" s="21" t="s">
        <v>163</v>
      </c>
      <c r="BE145" s="113">
        <f>IF(U145="základná",N145,0)</f>
        <v>0</v>
      </c>
      <c r="BF145" s="113">
        <f>IF(U145="znížená",N145,0)</f>
        <v>0</v>
      </c>
      <c r="BG145" s="113">
        <f>IF(U145="zákl. prenesená",N145,0)</f>
        <v>0</v>
      </c>
      <c r="BH145" s="113">
        <f>IF(U145="zníž. prenesená",N145,0)</f>
        <v>0</v>
      </c>
      <c r="BI145" s="113">
        <f>IF(U145="nulová",N145,0)</f>
        <v>0</v>
      </c>
      <c r="BJ145" s="21" t="s">
        <v>86</v>
      </c>
      <c r="BK145" s="113">
        <f>ROUND(L145*K145,2)</f>
        <v>0</v>
      </c>
      <c r="BL145" s="21" t="s">
        <v>92</v>
      </c>
      <c r="BM145" s="21" t="s">
        <v>185</v>
      </c>
    </row>
    <row r="146" spans="2:65" s="1" customFormat="1" ht="31.5" customHeight="1">
      <c r="B146" s="38"/>
      <c r="C146" s="171" t="s">
        <v>186</v>
      </c>
      <c r="D146" s="171" t="s">
        <v>164</v>
      </c>
      <c r="E146" s="172" t="s">
        <v>187</v>
      </c>
      <c r="F146" s="288" t="s">
        <v>188</v>
      </c>
      <c r="G146" s="288"/>
      <c r="H146" s="288"/>
      <c r="I146" s="288"/>
      <c r="J146" s="173" t="s">
        <v>167</v>
      </c>
      <c r="K146" s="174">
        <v>38.18</v>
      </c>
      <c r="L146" s="289">
        <v>0</v>
      </c>
      <c r="M146" s="290"/>
      <c r="N146" s="291">
        <f>ROUND(L146*K146,2)</f>
        <v>0</v>
      </c>
      <c r="O146" s="291"/>
      <c r="P146" s="291"/>
      <c r="Q146" s="291"/>
      <c r="R146" s="40"/>
      <c r="T146" s="175" t="s">
        <v>21</v>
      </c>
      <c r="U146" s="47" t="s">
        <v>44</v>
      </c>
      <c r="V146" s="39"/>
      <c r="W146" s="176">
        <f>V146*K146</f>
        <v>0</v>
      </c>
      <c r="X146" s="176">
        <v>0</v>
      </c>
      <c r="Y146" s="176">
        <f>X146*K146</f>
        <v>0</v>
      </c>
      <c r="Z146" s="176">
        <v>0</v>
      </c>
      <c r="AA146" s="177">
        <f>Z146*K146</f>
        <v>0</v>
      </c>
      <c r="AR146" s="21" t="s">
        <v>92</v>
      </c>
      <c r="AT146" s="21" t="s">
        <v>164</v>
      </c>
      <c r="AU146" s="21" t="s">
        <v>86</v>
      </c>
      <c r="AY146" s="21" t="s">
        <v>163</v>
      </c>
      <c r="BE146" s="113">
        <f>IF(U146="základná",N146,0)</f>
        <v>0</v>
      </c>
      <c r="BF146" s="113">
        <f>IF(U146="znížená",N146,0)</f>
        <v>0</v>
      </c>
      <c r="BG146" s="113">
        <f>IF(U146="zákl. prenesená",N146,0)</f>
        <v>0</v>
      </c>
      <c r="BH146" s="113">
        <f>IF(U146="zníž. prenesená",N146,0)</f>
        <v>0</v>
      </c>
      <c r="BI146" s="113">
        <f>IF(U146="nulová",N146,0)</f>
        <v>0</v>
      </c>
      <c r="BJ146" s="21" t="s">
        <v>86</v>
      </c>
      <c r="BK146" s="113">
        <f>ROUND(L146*K146,2)</f>
        <v>0</v>
      </c>
      <c r="BL146" s="21" t="s">
        <v>92</v>
      </c>
      <c r="BM146" s="21" t="s">
        <v>189</v>
      </c>
    </row>
    <row r="147" spans="2:65" s="10" customFormat="1" ht="22.5" customHeight="1">
      <c r="B147" s="178"/>
      <c r="C147" s="179"/>
      <c r="D147" s="179"/>
      <c r="E147" s="180" t="s">
        <v>21</v>
      </c>
      <c r="F147" s="292" t="s">
        <v>190</v>
      </c>
      <c r="G147" s="293"/>
      <c r="H147" s="293"/>
      <c r="I147" s="293"/>
      <c r="J147" s="179"/>
      <c r="K147" s="181">
        <v>38.18</v>
      </c>
      <c r="L147" s="179"/>
      <c r="M147" s="179"/>
      <c r="N147" s="179"/>
      <c r="O147" s="179"/>
      <c r="P147" s="179"/>
      <c r="Q147" s="179"/>
      <c r="R147" s="182"/>
      <c r="T147" s="183"/>
      <c r="U147" s="179"/>
      <c r="V147" s="179"/>
      <c r="W147" s="179"/>
      <c r="X147" s="179"/>
      <c r="Y147" s="179"/>
      <c r="Z147" s="179"/>
      <c r="AA147" s="184"/>
      <c r="AT147" s="185" t="s">
        <v>170</v>
      </c>
      <c r="AU147" s="185" t="s">
        <v>86</v>
      </c>
      <c r="AV147" s="10" t="s">
        <v>86</v>
      </c>
      <c r="AW147" s="10" t="s">
        <v>34</v>
      </c>
      <c r="AX147" s="10" t="s">
        <v>77</v>
      </c>
      <c r="AY147" s="185" t="s">
        <v>163</v>
      </c>
    </row>
    <row r="148" spans="2:65" s="9" customFormat="1" ht="29.85" customHeight="1">
      <c r="B148" s="160"/>
      <c r="C148" s="161"/>
      <c r="D148" s="170" t="s">
        <v>123</v>
      </c>
      <c r="E148" s="170"/>
      <c r="F148" s="170"/>
      <c r="G148" s="170"/>
      <c r="H148" s="170"/>
      <c r="I148" s="170"/>
      <c r="J148" s="170"/>
      <c r="K148" s="170"/>
      <c r="L148" s="170"/>
      <c r="M148" s="170"/>
      <c r="N148" s="303">
        <f>BK148</f>
        <v>0</v>
      </c>
      <c r="O148" s="304"/>
      <c r="P148" s="304"/>
      <c r="Q148" s="304"/>
      <c r="R148" s="163"/>
      <c r="T148" s="164"/>
      <c r="U148" s="161"/>
      <c r="V148" s="161"/>
      <c r="W148" s="165">
        <f>SUM(W149:W160)</f>
        <v>0</v>
      </c>
      <c r="X148" s="161"/>
      <c r="Y148" s="165">
        <f>SUM(Y149:Y160)</f>
        <v>229.60258485</v>
      </c>
      <c r="Z148" s="161"/>
      <c r="AA148" s="166">
        <f>SUM(AA149:AA160)</f>
        <v>0</v>
      </c>
      <c r="AR148" s="167" t="s">
        <v>83</v>
      </c>
      <c r="AT148" s="168" t="s">
        <v>76</v>
      </c>
      <c r="AU148" s="168" t="s">
        <v>83</v>
      </c>
      <c r="AY148" s="167" t="s">
        <v>163</v>
      </c>
      <c r="BK148" s="169">
        <f>SUM(BK149:BK160)</f>
        <v>0</v>
      </c>
    </row>
    <row r="149" spans="2:65" s="1" customFormat="1" ht="31.5" customHeight="1">
      <c r="B149" s="38"/>
      <c r="C149" s="171" t="s">
        <v>191</v>
      </c>
      <c r="D149" s="171" t="s">
        <v>164</v>
      </c>
      <c r="E149" s="172" t="s">
        <v>192</v>
      </c>
      <c r="F149" s="288" t="s">
        <v>193</v>
      </c>
      <c r="G149" s="288"/>
      <c r="H149" s="288"/>
      <c r="I149" s="288"/>
      <c r="J149" s="173" t="s">
        <v>167</v>
      </c>
      <c r="K149" s="174">
        <v>32.508000000000003</v>
      </c>
      <c r="L149" s="289">
        <v>0</v>
      </c>
      <c r="M149" s="290"/>
      <c r="N149" s="291">
        <f>ROUND(L149*K149,2)</f>
        <v>0</v>
      </c>
      <c r="O149" s="291"/>
      <c r="P149" s="291"/>
      <c r="Q149" s="291"/>
      <c r="R149" s="40"/>
      <c r="T149" s="175" t="s">
        <v>21</v>
      </c>
      <c r="U149" s="47" t="s">
        <v>44</v>
      </c>
      <c r="V149" s="39"/>
      <c r="W149" s="176">
        <f>V149*K149</f>
        <v>0</v>
      </c>
      <c r="X149" s="176">
        <v>2.0699999999999998</v>
      </c>
      <c r="Y149" s="176">
        <f>X149*K149</f>
        <v>67.291560000000004</v>
      </c>
      <c r="Z149" s="176">
        <v>0</v>
      </c>
      <c r="AA149" s="177">
        <f>Z149*K149</f>
        <v>0</v>
      </c>
      <c r="AR149" s="21" t="s">
        <v>92</v>
      </c>
      <c r="AT149" s="21" t="s">
        <v>164</v>
      </c>
      <c r="AU149" s="21" t="s">
        <v>86</v>
      </c>
      <c r="AY149" s="21" t="s">
        <v>163</v>
      </c>
      <c r="BE149" s="113">
        <f>IF(U149="základná",N149,0)</f>
        <v>0</v>
      </c>
      <c r="BF149" s="113">
        <f>IF(U149="znížená",N149,0)</f>
        <v>0</v>
      </c>
      <c r="BG149" s="113">
        <f>IF(U149="zákl. prenesená",N149,0)</f>
        <v>0</v>
      </c>
      <c r="BH149" s="113">
        <f>IF(U149="zníž. prenesená",N149,0)</f>
        <v>0</v>
      </c>
      <c r="BI149" s="113">
        <f>IF(U149="nulová",N149,0)</f>
        <v>0</v>
      </c>
      <c r="BJ149" s="21" t="s">
        <v>86</v>
      </c>
      <c r="BK149" s="113">
        <f>ROUND(L149*K149,2)</f>
        <v>0</v>
      </c>
      <c r="BL149" s="21" t="s">
        <v>92</v>
      </c>
      <c r="BM149" s="21" t="s">
        <v>194</v>
      </c>
    </row>
    <row r="150" spans="2:65" s="10" customFormat="1" ht="22.5" customHeight="1">
      <c r="B150" s="178"/>
      <c r="C150" s="179"/>
      <c r="D150" s="179"/>
      <c r="E150" s="180" t="s">
        <v>21</v>
      </c>
      <c r="F150" s="292" t="s">
        <v>195</v>
      </c>
      <c r="G150" s="293"/>
      <c r="H150" s="293"/>
      <c r="I150" s="293"/>
      <c r="J150" s="179"/>
      <c r="K150" s="181">
        <v>9.2520000000000007</v>
      </c>
      <c r="L150" s="179"/>
      <c r="M150" s="179"/>
      <c r="N150" s="179"/>
      <c r="O150" s="179"/>
      <c r="P150" s="179"/>
      <c r="Q150" s="179"/>
      <c r="R150" s="182"/>
      <c r="T150" s="183"/>
      <c r="U150" s="179"/>
      <c r="V150" s="179"/>
      <c r="W150" s="179"/>
      <c r="X150" s="179"/>
      <c r="Y150" s="179"/>
      <c r="Z150" s="179"/>
      <c r="AA150" s="184"/>
      <c r="AT150" s="185" t="s">
        <v>170</v>
      </c>
      <c r="AU150" s="185" t="s">
        <v>86</v>
      </c>
      <c r="AV150" s="10" t="s">
        <v>86</v>
      </c>
      <c r="AW150" s="10" t="s">
        <v>34</v>
      </c>
      <c r="AX150" s="10" t="s">
        <v>77</v>
      </c>
      <c r="AY150" s="185" t="s">
        <v>163</v>
      </c>
    </row>
    <row r="151" spans="2:65" s="10" customFormat="1" ht="22.5" customHeight="1">
      <c r="B151" s="178"/>
      <c r="C151" s="179"/>
      <c r="D151" s="179"/>
      <c r="E151" s="180" t="s">
        <v>21</v>
      </c>
      <c r="F151" s="294" t="s">
        <v>196</v>
      </c>
      <c r="G151" s="295"/>
      <c r="H151" s="295"/>
      <c r="I151" s="295"/>
      <c r="J151" s="179"/>
      <c r="K151" s="181">
        <v>16.992000000000001</v>
      </c>
      <c r="L151" s="179"/>
      <c r="M151" s="179"/>
      <c r="N151" s="179"/>
      <c r="O151" s="179"/>
      <c r="P151" s="179"/>
      <c r="Q151" s="179"/>
      <c r="R151" s="182"/>
      <c r="T151" s="183"/>
      <c r="U151" s="179"/>
      <c r="V151" s="179"/>
      <c r="W151" s="179"/>
      <c r="X151" s="179"/>
      <c r="Y151" s="179"/>
      <c r="Z151" s="179"/>
      <c r="AA151" s="184"/>
      <c r="AT151" s="185" t="s">
        <v>170</v>
      </c>
      <c r="AU151" s="185" t="s">
        <v>86</v>
      </c>
      <c r="AV151" s="10" t="s">
        <v>86</v>
      </c>
      <c r="AW151" s="10" t="s">
        <v>34</v>
      </c>
      <c r="AX151" s="10" t="s">
        <v>77</v>
      </c>
      <c r="AY151" s="185" t="s">
        <v>163</v>
      </c>
    </row>
    <row r="152" spans="2:65" s="10" customFormat="1" ht="22.5" customHeight="1">
      <c r="B152" s="178"/>
      <c r="C152" s="179"/>
      <c r="D152" s="179"/>
      <c r="E152" s="180" t="s">
        <v>21</v>
      </c>
      <c r="F152" s="294" t="s">
        <v>197</v>
      </c>
      <c r="G152" s="295"/>
      <c r="H152" s="295"/>
      <c r="I152" s="295"/>
      <c r="J152" s="179"/>
      <c r="K152" s="181">
        <v>4.2119999999999997</v>
      </c>
      <c r="L152" s="179"/>
      <c r="M152" s="179"/>
      <c r="N152" s="179"/>
      <c r="O152" s="179"/>
      <c r="P152" s="179"/>
      <c r="Q152" s="179"/>
      <c r="R152" s="182"/>
      <c r="T152" s="183"/>
      <c r="U152" s="179"/>
      <c r="V152" s="179"/>
      <c r="W152" s="179"/>
      <c r="X152" s="179"/>
      <c r="Y152" s="179"/>
      <c r="Z152" s="179"/>
      <c r="AA152" s="184"/>
      <c r="AT152" s="185" t="s">
        <v>170</v>
      </c>
      <c r="AU152" s="185" t="s">
        <v>86</v>
      </c>
      <c r="AV152" s="10" t="s">
        <v>86</v>
      </c>
      <c r="AW152" s="10" t="s">
        <v>34</v>
      </c>
      <c r="AX152" s="10" t="s">
        <v>77</v>
      </c>
      <c r="AY152" s="185" t="s">
        <v>163</v>
      </c>
    </row>
    <row r="153" spans="2:65" s="10" customFormat="1" ht="22.5" customHeight="1">
      <c r="B153" s="178"/>
      <c r="C153" s="179"/>
      <c r="D153" s="179"/>
      <c r="E153" s="180" t="s">
        <v>21</v>
      </c>
      <c r="F153" s="294" t="s">
        <v>198</v>
      </c>
      <c r="G153" s="295"/>
      <c r="H153" s="295"/>
      <c r="I153" s="295"/>
      <c r="J153" s="179"/>
      <c r="K153" s="181">
        <v>2.052</v>
      </c>
      <c r="L153" s="179"/>
      <c r="M153" s="179"/>
      <c r="N153" s="179"/>
      <c r="O153" s="179"/>
      <c r="P153" s="179"/>
      <c r="Q153" s="179"/>
      <c r="R153" s="182"/>
      <c r="T153" s="183"/>
      <c r="U153" s="179"/>
      <c r="V153" s="179"/>
      <c r="W153" s="179"/>
      <c r="X153" s="179"/>
      <c r="Y153" s="179"/>
      <c r="Z153" s="179"/>
      <c r="AA153" s="184"/>
      <c r="AT153" s="185" t="s">
        <v>170</v>
      </c>
      <c r="AU153" s="185" t="s">
        <v>86</v>
      </c>
      <c r="AV153" s="10" t="s">
        <v>86</v>
      </c>
      <c r="AW153" s="10" t="s">
        <v>34</v>
      </c>
      <c r="AX153" s="10" t="s">
        <v>77</v>
      </c>
      <c r="AY153" s="185" t="s">
        <v>163</v>
      </c>
    </row>
    <row r="154" spans="2:65" s="1" customFormat="1" ht="44.25" customHeight="1">
      <c r="B154" s="38"/>
      <c r="C154" s="171" t="s">
        <v>199</v>
      </c>
      <c r="D154" s="171" t="s">
        <v>164</v>
      </c>
      <c r="E154" s="172" t="s">
        <v>200</v>
      </c>
      <c r="F154" s="288" t="s">
        <v>201</v>
      </c>
      <c r="G154" s="288"/>
      <c r="H154" s="288"/>
      <c r="I154" s="288"/>
      <c r="J154" s="173" t="s">
        <v>167</v>
      </c>
      <c r="K154" s="174">
        <v>20.76</v>
      </c>
      <c r="L154" s="289">
        <v>0</v>
      </c>
      <c r="M154" s="290"/>
      <c r="N154" s="291">
        <f>ROUND(L154*K154,2)</f>
        <v>0</v>
      </c>
      <c r="O154" s="291"/>
      <c r="P154" s="291"/>
      <c r="Q154" s="291"/>
      <c r="R154" s="40"/>
      <c r="T154" s="175" t="s">
        <v>21</v>
      </c>
      <c r="U154" s="47" t="s">
        <v>44</v>
      </c>
      <c r="V154" s="39"/>
      <c r="W154" s="176">
        <f>V154*K154</f>
        <v>0</v>
      </c>
      <c r="X154" s="176">
        <v>2.1544500000000002</v>
      </c>
      <c r="Y154" s="176">
        <f>X154*K154</f>
        <v>44.726382000000008</v>
      </c>
      <c r="Z154" s="176">
        <v>0</v>
      </c>
      <c r="AA154" s="177">
        <f>Z154*K154</f>
        <v>0</v>
      </c>
      <c r="AR154" s="21" t="s">
        <v>92</v>
      </c>
      <c r="AT154" s="21" t="s">
        <v>164</v>
      </c>
      <c r="AU154" s="21" t="s">
        <v>86</v>
      </c>
      <c r="AY154" s="21" t="s">
        <v>163</v>
      </c>
      <c r="BE154" s="113">
        <f>IF(U154="základná",N154,0)</f>
        <v>0</v>
      </c>
      <c r="BF154" s="113">
        <f>IF(U154="znížená",N154,0)</f>
        <v>0</v>
      </c>
      <c r="BG154" s="113">
        <f>IF(U154="zákl. prenesená",N154,0)</f>
        <v>0</v>
      </c>
      <c r="BH154" s="113">
        <f>IF(U154="zníž. prenesená",N154,0)</f>
        <v>0</v>
      </c>
      <c r="BI154" s="113">
        <f>IF(U154="nulová",N154,0)</f>
        <v>0</v>
      </c>
      <c r="BJ154" s="21" t="s">
        <v>86</v>
      </c>
      <c r="BK154" s="113">
        <f>ROUND(L154*K154,2)</f>
        <v>0</v>
      </c>
      <c r="BL154" s="21" t="s">
        <v>92</v>
      </c>
      <c r="BM154" s="21" t="s">
        <v>202</v>
      </c>
    </row>
    <row r="155" spans="2:65" s="10" customFormat="1" ht="22.5" customHeight="1">
      <c r="B155" s="178"/>
      <c r="C155" s="179"/>
      <c r="D155" s="179"/>
      <c r="E155" s="180" t="s">
        <v>21</v>
      </c>
      <c r="F155" s="292" t="s">
        <v>203</v>
      </c>
      <c r="G155" s="293"/>
      <c r="H155" s="293"/>
      <c r="I155" s="293"/>
      <c r="J155" s="179"/>
      <c r="K155" s="181">
        <v>20.76</v>
      </c>
      <c r="L155" s="179"/>
      <c r="M155" s="179"/>
      <c r="N155" s="179"/>
      <c r="O155" s="179"/>
      <c r="P155" s="179"/>
      <c r="Q155" s="179"/>
      <c r="R155" s="182"/>
      <c r="T155" s="183"/>
      <c r="U155" s="179"/>
      <c r="V155" s="179"/>
      <c r="W155" s="179"/>
      <c r="X155" s="179"/>
      <c r="Y155" s="179"/>
      <c r="Z155" s="179"/>
      <c r="AA155" s="184"/>
      <c r="AT155" s="185" t="s">
        <v>170</v>
      </c>
      <c r="AU155" s="185" t="s">
        <v>86</v>
      </c>
      <c r="AV155" s="10" t="s">
        <v>86</v>
      </c>
      <c r="AW155" s="10" t="s">
        <v>34</v>
      </c>
      <c r="AX155" s="10" t="s">
        <v>77</v>
      </c>
      <c r="AY155" s="185" t="s">
        <v>163</v>
      </c>
    </row>
    <row r="156" spans="2:65" s="1" customFormat="1" ht="22.5" customHeight="1">
      <c r="B156" s="38"/>
      <c r="C156" s="171" t="s">
        <v>204</v>
      </c>
      <c r="D156" s="171" t="s">
        <v>164</v>
      </c>
      <c r="E156" s="172" t="s">
        <v>205</v>
      </c>
      <c r="F156" s="288" t="s">
        <v>206</v>
      </c>
      <c r="G156" s="288"/>
      <c r="H156" s="288"/>
      <c r="I156" s="288"/>
      <c r="J156" s="173" t="s">
        <v>167</v>
      </c>
      <c r="K156" s="174">
        <v>53.354999999999997</v>
      </c>
      <c r="L156" s="289">
        <v>0</v>
      </c>
      <c r="M156" s="290"/>
      <c r="N156" s="291">
        <f>ROUND(L156*K156,2)</f>
        <v>0</v>
      </c>
      <c r="O156" s="291"/>
      <c r="P156" s="291"/>
      <c r="Q156" s="291"/>
      <c r="R156" s="40"/>
      <c r="T156" s="175" t="s">
        <v>21</v>
      </c>
      <c r="U156" s="47" t="s">
        <v>44</v>
      </c>
      <c r="V156" s="39"/>
      <c r="W156" s="176">
        <f>V156*K156</f>
        <v>0</v>
      </c>
      <c r="X156" s="176">
        <v>2.19407</v>
      </c>
      <c r="Y156" s="176">
        <f>X156*K156</f>
        <v>117.06460484999999</v>
      </c>
      <c r="Z156" s="176">
        <v>0</v>
      </c>
      <c r="AA156" s="177">
        <f>Z156*K156</f>
        <v>0</v>
      </c>
      <c r="AR156" s="21" t="s">
        <v>92</v>
      </c>
      <c r="AT156" s="21" t="s">
        <v>164</v>
      </c>
      <c r="AU156" s="21" t="s">
        <v>86</v>
      </c>
      <c r="AY156" s="21" t="s">
        <v>163</v>
      </c>
      <c r="BE156" s="113">
        <f>IF(U156="základná",N156,0)</f>
        <v>0</v>
      </c>
      <c r="BF156" s="113">
        <f>IF(U156="znížená",N156,0)</f>
        <v>0</v>
      </c>
      <c r="BG156" s="113">
        <f>IF(U156="zákl. prenesená",N156,0)</f>
        <v>0</v>
      </c>
      <c r="BH156" s="113">
        <f>IF(U156="zníž. prenesená",N156,0)</f>
        <v>0</v>
      </c>
      <c r="BI156" s="113">
        <f>IF(U156="nulová",N156,0)</f>
        <v>0</v>
      </c>
      <c r="BJ156" s="21" t="s">
        <v>86</v>
      </c>
      <c r="BK156" s="113">
        <f>ROUND(L156*K156,2)</f>
        <v>0</v>
      </c>
      <c r="BL156" s="21" t="s">
        <v>92</v>
      </c>
      <c r="BM156" s="21" t="s">
        <v>207</v>
      </c>
    </row>
    <row r="157" spans="2:65" s="10" customFormat="1" ht="22.5" customHeight="1">
      <c r="B157" s="178"/>
      <c r="C157" s="179"/>
      <c r="D157" s="179"/>
      <c r="E157" s="180" t="s">
        <v>21</v>
      </c>
      <c r="F157" s="292" t="s">
        <v>208</v>
      </c>
      <c r="G157" s="293"/>
      <c r="H157" s="293"/>
      <c r="I157" s="293"/>
      <c r="J157" s="179"/>
      <c r="K157" s="181">
        <v>43.176000000000002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170</v>
      </c>
      <c r="AU157" s="185" t="s">
        <v>86</v>
      </c>
      <c r="AV157" s="10" t="s">
        <v>86</v>
      </c>
      <c r="AW157" s="10" t="s">
        <v>34</v>
      </c>
      <c r="AX157" s="10" t="s">
        <v>77</v>
      </c>
      <c r="AY157" s="185" t="s">
        <v>163</v>
      </c>
    </row>
    <row r="158" spans="2:65" s="10" customFormat="1" ht="22.5" customHeight="1">
      <c r="B158" s="178"/>
      <c r="C158" s="179"/>
      <c r="D158" s="179"/>
      <c r="E158" s="180" t="s">
        <v>21</v>
      </c>
      <c r="F158" s="294" t="s">
        <v>209</v>
      </c>
      <c r="G158" s="295"/>
      <c r="H158" s="295"/>
      <c r="I158" s="295"/>
      <c r="J158" s="179"/>
      <c r="K158" s="181">
        <v>10.179</v>
      </c>
      <c r="L158" s="179"/>
      <c r="M158" s="179"/>
      <c r="N158" s="179"/>
      <c r="O158" s="179"/>
      <c r="P158" s="179"/>
      <c r="Q158" s="179"/>
      <c r="R158" s="182"/>
      <c r="T158" s="183"/>
      <c r="U158" s="179"/>
      <c r="V158" s="179"/>
      <c r="W158" s="179"/>
      <c r="X158" s="179"/>
      <c r="Y158" s="179"/>
      <c r="Z158" s="179"/>
      <c r="AA158" s="184"/>
      <c r="AT158" s="185" t="s">
        <v>170</v>
      </c>
      <c r="AU158" s="185" t="s">
        <v>86</v>
      </c>
      <c r="AV158" s="10" t="s">
        <v>86</v>
      </c>
      <c r="AW158" s="10" t="s">
        <v>34</v>
      </c>
      <c r="AX158" s="10" t="s">
        <v>77</v>
      </c>
      <c r="AY158" s="185" t="s">
        <v>163</v>
      </c>
    </row>
    <row r="159" spans="2:65" s="1" customFormat="1" ht="31.5" customHeight="1">
      <c r="B159" s="38"/>
      <c r="C159" s="171" t="s">
        <v>210</v>
      </c>
      <c r="D159" s="171" t="s">
        <v>164</v>
      </c>
      <c r="E159" s="172" t="s">
        <v>211</v>
      </c>
      <c r="F159" s="288" t="s">
        <v>212</v>
      </c>
      <c r="G159" s="288"/>
      <c r="H159" s="288"/>
      <c r="I159" s="288"/>
      <c r="J159" s="173" t="s">
        <v>213</v>
      </c>
      <c r="K159" s="174">
        <v>0.51900000000000002</v>
      </c>
      <c r="L159" s="289">
        <v>0</v>
      </c>
      <c r="M159" s="290"/>
      <c r="N159" s="291">
        <f>ROUND(L159*K159,2)</f>
        <v>0</v>
      </c>
      <c r="O159" s="291"/>
      <c r="P159" s="291"/>
      <c r="Q159" s="291"/>
      <c r="R159" s="40"/>
      <c r="T159" s="175" t="s">
        <v>21</v>
      </c>
      <c r="U159" s="47" t="s">
        <v>44</v>
      </c>
      <c r="V159" s="39"/>
      <c r="W159" s="176">
        <f>V159*K159</f>
        <v>0</v>
      </c>
      <c r="X159" s="176">
        <v>1.002</v>
      </c>
      <c r="Y159" s="176">
        <f>X159*K159</f>
        <v>0.520038</v>
      </c>
      <c r="Z159" s="176">
        <v>0</v>
      </c>
      <c r="AA159" s="177">
        <f>Z159*K159</f>
        <v>0</v>
      </c>
      <c r="AR159" s="21" t="s">
        <v>92</v>
      </c>
      <c r="AT159" s="21" t="s">
        <v>164</v>
      </c>
      <c r="AU159" s="21" t="s">
        <v>86</v>
      </c>
      <c r="AY159" s="21" t="s">
        <v>163</v>
      </c>
      <c r="BE159" s="113">
        <f>IF(U159="základná",N159,0)</f>
        <v>0</v>
      </c>
      <c r="BF159" s="113">
        <f>IF(U159="znížená",N159,0)</f>
        <v>0</v>
      </c>
      <c r="BG159" s="113">
        <f>IF(U159="zákl. prenesená",N159,0)</f>
        <v>0</v>
      </c>
      <c r="BH159" s="113">
        <f>IF(U159="zníž. prenesená",N159,0)</f>
        <v>0</v>
      </c>
      <c r="BI159" s="113">
        <f>IF(U159="nulová",N159,0)</f>
        <v>0</v>
      </c>
      <c r="BJ159" s="21" t="s">
        <v>86</v>
      </c>
      <c r="BK159" s="113">
        <f>ROUND(L159*K159,2)</f>
        <v>0</v>
      </c>
      <c r="BL159" s="21" t="s">
        <v>92</v>
      </c>
      <c r="BM159" s="21" t="s">
        <v>214</v>
      </c>
    </row>
    <row r="160" spans="2:65" s="10" customFormat="1" ht="22.5" customHeight="1">
      <c r="B160" s="178"/>
      <c r="C160" s="179"/>
      <c r="D160" s="179"/>
      <c r="E160" s="180" t="s">
        <v>21</v>
      </c>
      <c r="F160" s="292" t="s">
        <v>215</v>
      </c>
      <c r="G160" s="293"/>
      <c r="H160" s="293"/>
      <c r="I160" s="293"/>
      <c r="J160" s="179"/>
      <c r="K160" s="181">
        <v>0.51900000000000002</v>
      </c>
      <c r="L160" s="179"/>
      <c r="M160" s="179"/>
      <c r="N160" s="179"/>
      <c r="O160" s="179"/>
      <c r="P160" s="179"/>
      <c r="Q160" s="179"/>
      <c r="R160" s="182"/>
      <c r="T160" s="183"/>
      <c r="U160" s="179"/>
      <c r="V160" s="179"/>
      <c r="W160" s="179"/>
      <c r="X160" s="179"/>
      <c r="Y160" s="179"/>
      <c r="Z160" s="179"/>
      <c r="AA160" s="184"/>
      <c r="AT160" s="185" t="s">
        <v>170</v>
      </c>
      <c r="AU160" s="185" t="s">
        <v>86</v>
      </c>
      <c r="AV160" s="10" t="s">
        <v>86</v>
      </c>
      <c r="AW160" s="10" t="s">
        <v>34</v>
      </c>
      <c r="AX160" s="10" t="s">
        <v>77</v>
      </c>
      <c r="AY160" s="185" t="s">
        <v>163</v>
      </c>
    </row>
    <row r="161" spans="2:65" s="9" customFormat="1" ht="29.85" customHeight="1">
      <c r="B161" s="160"/>
      <c r="C161" s="161"/>
      <c r="D161" s="170" t="s">
        <v>124</v>
      </c>
      <c r="E161" s="170"/>
      <c r="F161" s="170"/>
      <c r="G161" s="170"/>
      <c r="H161" s="170"/>
      <c r="I161" s="170"/>
      <c r="J161" s="170"/>
      <c r="K161" s="170"/>
      <c r="L161" s="170"/>
      <c r="M161" s="170"/>
      <c r="N161" s="303">
        <f>BK161</f>
        <v>0</v>
      </c>
      <c r="O161" s="304"/>
      <c r="P161" s="304"/>
      <c r="Q161" s="304"/>
      <c r="R161" s="163"/>
      <c r="T161" s="164"/>
      <c r="U161" s="161"/>
      <c r="V161" s="161"/>
      <c r="W161" s="165">
        <f>SUM(W162:W179)</f>
        <v>0</v>
      </c>
      <c r="X161" s="161"/>
      <c r="Y161" s="165">
        <f>SUM(Y162:Y179)</f>
        <v>107.58450545000001</v>
      </c>
      <c r="Z161" s="161"/>
      <c r="AA161" s="166">
        <f>SUM(AA162:AA179)</f>
        <v>0</v>
      </c>
      <c r="AR161" s="167" t="s">
        <v>83</v>
      </c>
      <c r="AT161" s="168" t="s">
        <v>76</v>
      </c>
      <c r="AU161" s="168" t="s">
        <v>83</v>
      </c>
      <c r="AY161" s="167" t="s">
        <v>163</v>
      </c>
      <c r="BK161" s="169">
        <f>SUM(BK162:BK179)</f>
        <v>0</v>
      </c>
    </row>
    <row r="162" spans="2:65" s="1" customFormat="1" ht="31.5" customHeight="1">
      <c r="B162" s="38"/>
      <c r="C162" s="171" t="s">
        <v>216</v>
      </c>
      <c r="D162" s="171" t="s">
        <v>164</v>
      </c>
      <c r="E162" s="172" t="s">
        <v>217</v>
      </c>
      <c r="F162" s="288" t="s">
        <v>218</v>
      </c>
      <c r="G162" s="288"/>
      <c r="H162" s="288"/>
      <c r="I162" s="288"/>
      <c r="J162" s="173" t="s">
        <v>167</v>
      </c>
      <c r="K162" s="174">
        <v>7.8979999999999997</v>
      </c>
      <c r="L162" s="289">
        <v>0</v>
      </c>
      <c r="M162" s="290"/>
      <c r="N162" s="291">
        <f>ROUND(L162*K162,2)</f>
        <v>0</v>
      </c>
      <c r="O162" s="291"/>
      <c r="P162" s="291"/>
      <c r="Q162" s="291"/>
      <c r="R162" s="40"/>
      <c r="T162" s="175" t="s">
        <v>21</v>
      </c>
      <c r="U162" s="47" t="s">
        <v>44</v>
      </c>
      <c r="V162" s="39"/>
      <c r="W162" s="176">
        <f>V162*K162</f>
        <v>0</v>
      </c>
      <c r="X162" s="176">
        <v>2.1170900000000001</v>
      </c>
      <c r="Y162" s="176">
        <f>X162*K162</f>
        <v>16.720776820000001</v>
      </c>
      <c r="Z162" s="176">
        <v>0</v>
      </c>
      <c r="AA162" s="177">
        <f>Z162*K162</f>
        <v>0</v>
      </c>
      <c r="AR162" s="21" t="s">
        <v>92</v>
      </c>
      <c r="AT162" s="21" t="s">
        <v>164</v>
      </c>
      <c r="AU162" s="21" t="s">
        <v>86</v>
      </c>
      <c r="AY162" s="21" t="s">
        <v>163</v>
      </c>
      <c r="BE162" s="113">
        <f>IF(U162="základná",N162,0)</f>
        <v>0</v>
      </c>
      <c r="BF162" s="113">
        <f>IF(U162="znížená",N162,0)</f>
        <v>0</v>
      </c>
      <c r="BG162" s="113">
        <f>IF(U162="zákl. prenesená",N162,0)</f>
        <v>0</v>
      </c>
      <c r="BH162" s="113">
        <f>IF(U162="zníž. prenesená",N162,0)</f>
        <v>0</v>
      </c>
      <c r="BI162" s="113">
        <f>IF(U162="nulová",N162,0)</f>
        <v>0</v>
      </c>
      <c r="BJ162" s="21" t="s">
        <v>86</v>
      </c>
      <c r="BK162" s="113">
        <f>ROUND(L162*K162,2)</f>
        <v>0</v>
      </c>
      <c r="BL162" s="21" t="s">
        <v>92</v>
      </c>
      <c r="BM162" s="21" t="s">
        <v>219</v>
      </c>
    </row>
    <row r="163" spans="2:65" s="10" customFormat="1" ht="22.5" customHeight="1">
      <c r="B163" s="178"/>
      <c r="C163" s="179"/>
      <c r="D163" s="179"/>
      <c r="E163" s="180" t="s">
        <v>21</v>
      </c>
      <c r="F163" s="292" t="s">
        <v>220</v>
      </c>
      <c r="G163" s="293"/>
      <c r="H163" s="293"/>
      <c r="I163" s="293"/>
      <c r="J163" s="179"/>
      <c r="K163" s="181">
        <v>7.8979999999999997</v>
      </c>
      <c r="L163" s="179"/>
      <c r="M163" s="179"/>
      <c r="N163" s="179"/>
      <c r="O163" s="179"/>
      <c r="P163" s="179"/>
      <c r="Q163" s="179"/>
      <c r="R163" s="182"/>
      <c r="T163" s="183"/>
      <c r="U163" s="179"/>
      <c r="V163" s="179"/>
      <c r="W163" s="179"/>
      <c r="X163" s="179"/>
      <c r="Y163" s="179"/>
      <c r="Z163" s="179"/>
      <c r="AA163" s="184"/>
      <c r="AT163" s="185" t="s">
        <v>170</v>
      </c>
      <c r="AU163" s="185" t="s">
        <v>86</v>
      </c>
      <c r="AV163" s="10" t="s">
        <v>86</v>
      </c>
      <c r="AW163" s="10" t="s">
        <v>34</v>
      </c>
      <c r="AX163" s="10" t="s">
        <v>77</v>
      </c>
      <c r="AY163" s="185" t="s">
        <v>163</v>
      </c>
    </row>
    <row r="164" spans="2:65" s="1" customFormat="1" ht="31.5" customHeight="1">
      <c r="B164" s="38"/>
      <c r="C164" s="171" t="s">
        <v>221</v>
      </c>
      <c r="D164" s="171" t="s">
        <v>164</v>
      </c>
      <c r="E164" s="172" t="s">
        <v>222</v>
      </c>
      <c r="F164" s="288" t="s">
        <v>223</v>
      </c>
      <c r="G164" s="288"/>
      <c r="H164" s="288"/>
      <c r="I164" s="288"/>
      <c r="J164" s="173" t="s">
        <v>167</v>
      </c>
      <c r="K164" s="174">
        <v>92.376000000000005</v>
      </c>
      <c r="L164" s="289">
        <v>0</v>
      </c>
      <c r="M164" s="290"/>
      <c r="N164" s="291">
        <f>ROUND(L164*K164,2)</f>
        <v>0</v>
      </c>
      <c r="O164" s="291"/>
      <c r="P164" s="291"/>
      <c r="Q164" s="291"/>
      <c r="R164" s="40"/>
      <c r="T164" s="175" t="s">
        <v>21</v>
      </c>
      <c r="U164" s="47" t="s">
        <v>44</v>
      </c>
      <c r="V164" s="39"/>
      <c r="W164" s="176">
        <f>V164*K164</f>
        <v>0</v>
      </c>
      <c r="X164" s="176">
        <v>0.92623</v>
      </c>
      <c r="Y164" s="176">
        <f>X164*K164</f>
        <v>85.561422480000004</v>
      </c>
      <c r="Z164" s="176">
        <v>0</v>
      </c>
      <c r="AA164" s="177">
        <f>Z164*K164</f>
        <v>0</v>
      </c>
      <c r="AR164" s="21" t="s">
        <v>92</v>
      </c>
      <c r="AT164" s="21" t="s">
        <v>164</v>
      </c>
      <c r="AU164" s="21" t="s">
        <v>86</v>
      </c>
      <c r="AY164" s="21" t="s">
        <v>163</v>
      </c>
      <c r="BE164" s="113">
        <f>IF(U164="základná",N164,0)</f>
        <v>0</v>
      </c>
      <c r="BF164" s="113">
        <f>IF(U164="znížená",N164,0)</f>
        <v>0</v>
      </c>
      <c r="BG164" s="113">
        <f>IF(U164="zákl. prenesená",N164,0)</f>
        <v>0</v>
      </c>
      <c r="BH164" s="113">
        <f>IF(U164="zníž. prenesená",N164,0)</f>
        <v>0</v>
      </c>
      <c r="BI164" s="113">
        <f>IF(U164="nulová",N164,0)</f>
        <v>0</v>
      </c>
      <c r="BJ164" s="21" t="s">
        <v>86</v>
      </c>
      <c r="BK164" s="113">
        <f>ROUND(L164*K164,2)</f>
        <v>0</v>
      </c>
      <c r="BL164" s="21" t="s">
        <v>92</v>
      </c>
      <c r="BM164" s="21" t="s">
        <v>224</v>
      </c>
    </row>
    <row r="165" spans="2:65" s="10" customFormat="1" ht="31.5" customHeight="1">
      <c r="B165" s="178"/>
      <c r="C165" s="179"/>
      <c r="D165" s="179"/>
      <c r="E165" s="180" t="s">
        <v>21</v>
      </c>
      <c r="F165" s="292" t="s">
        <v>225</v>
      </c>
      <c r="G165" s="293"/>
      <c r="H165" s="293"/>
      <c r="I165" s="293"/>
      <c r="J165" s="179"/>
      <c r="K165" s="181">
        <v>26.968</v>
      </c>
      <c r="L165" s="179"/>
      <c r="M165" s="179"/>
      <c r="N165" s="179"/>
      <c r="O165" s="179"/>
      <c r="P165" s="179"/>
      <c r="Q165" s="179"/>
      <c r="R165" s="182"/>
      <c r="T165" s="183"/>
      <c r="U165" s="179"/>
      <c r="V165" s="179"/>
      <c r="W165" s="179"/>
      <c r="X165" s="179"/>
      <c r="Y165" s="179"/>
      <c r="Z165" s="179"/>
      <c r="AA165" s="184"/>
      <c r="AT165" s="185" t="s">
        <v>170</v>
      </c>
      <c r="AU165" s="185" t="s">
        <v>86</v>
      </c>
      <c r="AV165" s="10" t="s">
        <v>86</v>
      </c>
      <c r="AW165" s="10" t="s">
        <v>34</v>
      </c>
      <c r="AX165" s="10" t="s">
        <v>77</v>
      </c>
      <c r="AY165" s="185" t="s">
        <v>163</v>
      </c>
    </row>
    <row r="166" spans="2:65" s="10" customFormat="1" ht="22.5" customHeight="1">
      <c r="B166" s="178"/>
      <c r="C166" s="179"/>
      <c r="D166" s="179"/>
      <c r="E166" s="180" t="s">
        <v>21</v>
      </c>
      <c r="F166" s="294" t="s">
        <v>226</v>
      </c>
      <c r="G166" s="295"/>
      <c r="H166" s="295"/>
      <c r="I166" s="295"/>
      <c r="J166" s="179"/>
      <c r="K166" s="181">
        <v>38.429000000000002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170</v>
      </c>
      <c r="AU166" s="185" t="s">
        <v>86</v>
      </c>
      <c r="AV166" s="10" t="s">
        <v>86</v>
      </c>
      <c r="AW166" s="10" t="s">
        <v>34</v>
      </c>
      <c r="AX166" s="10" t="s">
        <v>77</v>
      </c>
      <c r="AY166" s="185" t="s">
        <v>163</v>
      </c>
    </row>
    <row r="167" spans="2:65" s="10" customFormat="1" ht="22.5" customHeight="1">
      <c r="B167" s="178"/>
      <c r="C167" s="179"/>
      <c r="D167" s="179"/>
      <c r="E167" s="180" t="s">
        <v>21</v>
      </c>
      <c r="F167" s="294" t="s">
        <v>227</v>
      </c>
      <c r="G167" s="295"/>
      <c r="H167" s="295"/>
      <c r="I167" s="295"/>
      <c r="J167" s="179"/>
      <c r="K167" s="181">
        <v>29.484000000000002</v>
      </c>
      <c r="L167" s="179"/>
      <c r="M167" s="179"/>
      <c r="N167" s="179"/>
      <c r="O167" s="179"/>
      <c r="P167" s="179"/>
      <c r="Q167" s="179"/>
      <c r="R167" s="182"/>
      <c r="T167" s="183"/>
      <c r="U167" s="179"/>
      <c r="V167" s="179"/>
      <c r="W167" s="179"/>
      <c r="X167" s="179"/>
      <c r="Y167" s="179"/>
      <c r="Z167" s="179"/>
      <c r="AA167" s="184"/>
      <c r="AT167" s="185" t="s">
        <v>170</v>
      </c>
      <c r="AU167" s="185" t="s">
        <v>86</v>
      </c>
      <c r="AV167" s="10" t="s">
        <v>86</v>
      </c>
      <c r="AW167" s="10" t="s">
        <v>34</v>
      </c>
      <c r="AX167" s="10" t="s">
        <v>77</v>
      </c>
      <c r="AY167" s="185" t="s">
        <v>163</v>
      </c>
    </row>
    <row r="168" spans="2:65" s="10" customFormat="1" ht="22.5" customHeight="1">
      <c r="B168" s="178"/>
      <c r="C168" s="179"/>
      <c r="D168" s="179"/>
      <c r="E168" s="180" t="s">
        <v>21</v>
      </c>
      <c r="F168" s="294" t="s">
        <v>228</v>
      </c>
      <c r="G168" s="295"/>
      <c r="H168" s="295"/>
      <c r="I168" s="295"/>
      <c r="J168" s="179"/>
      <c r="K168" s="181">
        <v>-1.8</v>
      </c>
      <c r="L168" s="179"/>
      <c r="M168" s="179"/>
      <c r="N168" s="179"/>
      <c r="O168" s="179"/>
      <c r="P168" s="179"/>
      <c r="Q168" s="179"/>
      <c r="R168" s="182"/>
      <c r="T168" s="183"/>
      <c r="U168" s="179"/>
      <c r="V168" s="179"/>
      <c r="W168" s="179"/>
      <c r="X168" s="179"/>
      <c r="Y168" s="179"/>
      <c r="Z168" s="179"/>
      <c r="AA168" s="184"/>
      <c r="AT168" s="185" t="s">
        <v>170</v>
      </c>
      <c r="AU168" s="185" t="s">
        <v>86</v>
      </c>
      <c r="AV168" s="10" t="s">
        <v>86</v>
      </c>
      <c r="AW168" s="10" t="s">
        <v>34</v>
      </c>
      <c r="AX168" s="10" t="s">
        <v>77</v>
      </c>
      <c r="AY168" s="185" t="s">
        <v>163</v>
      </c>
    </row>
    <row r="169" spans="2:65" s="10" customFormat="1" ht="22.5" customHeight="1">
      <c r="B169" s="178"/>
      <c r="C169" s="179"/>
      <c r="D169" s="179"/>
      <c r="E169" s="180" t="s">
        <v>21</v>
      </c>
      <c r="F169" s="294" t="s">
        <v>229</v>
      </c>
      <c r="G169" s="295"/>
      <c r="H169" s="295"/>
      <c r="I169" s="295"/>
      <c r="J169" s="179"/>
      <c r="K169" s="181">
        <v>-0.22500000000000001</v>
      </c>
      <c r="L169" s="179"/>
      <c r="M169" s="179"/>
      <c r="N169" s="179"/>
      <c r="O169" s="179"/>
      <c r="P169" s="179"/>
      <c r="Q169" s="179"/>
      <c r="R169" s="182"/>
      <c r="T169" s="183"/>
      <c r="U169" s="179"/>
      <c r="V169" s="179"/>
      <c r="W169" s="179"/>
      <c r="X169" s="179"/>
      <c r="Y169" s="179"/>
      <c r="Z169" s="179"/>
      <c r="AA169" s="184"/>
      <c r="AT169" s="185" t="s">
        <v>170</v>
      </c>
      <c r="AU169" s="185" t="s">
        <v>86</v>
      </c>
      <c r="AV169" s="10" t="s">
        <v>86</v>
      </c>
      <c r="AW169" s="10" t="s">
        <v>34</v>
      </c>
      <c r="AX169" s="10" t="s">
        <v>77</v>
      </c>
      <c r="AY169" s="185" t="s">
        <v>163</v>
      </c>
    </row>
    <row r="170" spans="2:65" s="10" customFormat="1" ht="22.5" customHeight="1">
      <c r="B170" s="178"/>
      <c r="C170" s="179"/>
      <c r="D170" s="179"/>
      <c r="E170" s="180" t="s">
        <v>21</v>
      </c>
      <c r="F170" s="294" t="s">
        <v>230</v>
      </c>
      <c r="G170" s="295"/>
      <c r="H170" s="295"/>
      <c r="I170" s="295"/>
      <c r="J170" s="179"/>
      <c r="K170" s="181">
        <v>-0.48</v>
      </c>
      <c r="L170" s="179"/>
      <c r="M170" s="179"/>
      <c r="N170" s="179"/>
      <c r="O170" s="179"/>
      <c r="P170" s="179"/>
      <c r="Q170" s="179"/>
      <c r="R170" s="182"/>
      <c r="T170" s="183"/>
      <c r="U170" s="179"/>
      <c r="V170" s="179"/>
      <c r="W170" s="179"/>
      <c r="X170" s="179"/>
      <c r="Y170" s="179"/>
      <c r="Z170" s="179"/>
      <c r="AA170" s="184"/>
      <c r="AT170" s="185" t="s">
        <v>170</v>
      </c>
      <c r="AU170" s="185" t="s">
        <v>86</v>
      </c>
      <c r="AV170" s="10" t="s">
        <v>86</v>
      </c>
      <c r="AW170" s="10" t="s">
        <v>34</v>
      </c>
      <c r="AX170" s="10" t="s">
        <v>77</v>
      </c>
      <c r="AY170" s="185" t="s">
        <v>163</v>
      </c>
    </row>
    <row r="171" spans="2:65" s="1" customFormat="1" ht="31.5" customHeight="1">
      <c r="B171" s="38"/>
      <c r="C171" s="171" t="s">
        <v>231</v>
      </c>
      <c r="D171" s="171" t="s">
        <v>164</v>
      </c>
      <c r="E171" s="172" t="s">
        <v>232</v>
      </c>
      <c r="F171" s="288" t="s">
        <v>233</v>
      </c>
      <c r="G171" s="288"/>
      <c r="H171" s="288"/>
      <c r="I171" s="288"/>
      <c r="J171" s="173" t="s">
        <v>234</v>
      </c>
      <c r="K171" s="174">
        <v>1</v>
      </c>
      <c r="L171" s="289">
        <v>0</v>
      </c>
      <c r="M171" s="290"/>
      <c r="N171" s="291">
        <f>ROUND(L171*K171,2)</f>
        <v>0</v>
      </c>
      <c r="O171" s="291"/>
      <c r="P171" s="291"/>
      <c r="Q171" s="291"/>
      <c r="R171" s="40"/>
      <c r="T171" s="175" t="s">
        <v>21</v>
      </c>
      <c r="U171" s="47" t="s">
        <v>44</v>
      </c>
      <c r="V171" s="39"/>
      <c r="W171" s="176">
        <f>V171*K171</f>
        <v>0</v>
      </c>
      <c r="X171" s="176">
        <v>8.2930000000000004E-2</v>
      </c>
      <c r="Y171" s="176">
        <f>X171*K171</f>
        <v>8.2930000000000004E-2</v>
      </c>
      <c r="Z171" s="176">
        <v>0</v>
      </c>
      <c r="AA171" s="177">
        <f>Z171*K171</f>
        <v>0</v>
      </c>
      <c r="AR171" s="21" t="s">
        <v>92</v>
      </c>
      <c r="AT171" s="21" t="s">
        <v>164</v>
      </c>
      <c r="AU171" s="21" t="s">
        <v>86</v>
      </c>
      <c r="AY171" s="21" t="s">
        <v>163</v>
      </c>
      <c r="BE171" s="113">
        <f>IF(U171="základná",N171,0)</f>
        <v>0</v>
      </c>
      <c r="BF171" s="113">
        <f>IF(U171="znížená",N171,0)</f>
        <v>0</v>
      </c>
      <c r="BG171" s="113">
        <f>IF(U171="zákl. prenesená",N171,0)</f>
        <v>0</v>
      </c>
      <c r="BH171" s="113">
        <f>IF(U171="zníž. prenesená",N171,0)</f>
        <v>0</v>
      </c>
      <c r="BI171" s="113">
        <f>IF(U171="nulová",N171,0)</f>
        <v>0</v>
      </c>
      <c r="BJ171" s="21" t="s">
        <v>86</v>
      </c>
      <c r="BK171" s="113">
        <f>ROUND(L171*K171,2)</f>
        <v>0</v>
      </c>
      <c r="BL171" s="21" t="s">
        <v>92</v>
      </c>
      <c r="BM171" s="21" t="s">
        <v>235</v>
      </c>
    </row>
    <row r="172" spans="2:65" s="1" customFormat="1" ht="31.5" customHeight="1">
      <c r="B172" s="38"/>
      <c r="C172" s="171" t="s">
        <v>236</v>
      </c>
      <c r="D172" s="171" t="s">
        <v>164</v>
      </c>
      <c r="E172" s="172" t="s">
        <v>237</v>
      </c>
      <c r="F172" s="288" t="s">
        <v>238</v>
      </c>
      <c r="G172" s="288"/>
      <c r="H172" s="288"/>
      <c r="I172" s="288"/>
      <c r="J172" s="173" t="s">
        <v>234</v>
      </c>
      <c r="K172" s="174">
        <v>2</v>
      </c>
      <c r="L172" s="289">
        <v>0</v>
      </c>
      <c r="M172" s="290"/>
      <c r="N172" s="291">
        <f>ROUND(L172*K172,2)</f>
        <v>0</v>
      </c>
      <c r="O172" s="291"/>
      <c r="P172" s="291"/>
      <c r="Q172" s="291"/>
      <c r="R172" s="40"/>
      <c r="T172" s="175" t="s">
        <v>21</v>
      </c>
      <c r="U172" s="47" t="s">
        <v>44</v>
      </c>
      <c r="V172" s="39"/>
      <c r="W172" s="176">
        <f>V172*K172</f>
        <v>0</v>
      </c>
      <c r="X172" s="176">
        <v>9.6189999999999998E-2</v>
      </c>
      <c r="Y172" s="176">
        <f>X172*K172</f>
        <v>0.19238</v>
      </c>
      <c r="Z172" s="176">
        <v>0</v>
      </c>
      <c r="AA172" s="177">
        <f>Z172*K172</f>
        <v>0</v>
      </c>
      <c r="AR172" s="21" t="s">
        <v>92</v>
      </c>
      <c r="AT172" s="21" t="s">
        <v>164</v>
      </c>
      <c r="AU172" s="21" t="s">
        <v>86</v>
      </c>
      <c r="AY172" s="21" t="s">
        <v>163</v>
      </c>
      <c r="BE172" s="113">
        <f>IF(U172="základná",N172,0)</f>
        <v>0</v>
      </c>
      <c r="BF172" s="113">
        <f>IF(U172="znížená",N172,0)</f>
        <v>0</v>
      </c>
      <c r="BG172" s="113">
        <f>IF(U172="zákl. prenesená",N172,0)</f>
        <v>0</v>
      </c>
      <c r="BH172" s="113">
        <f>IF(U172="zníž. prenesená",N172,0)</f>
        <v>0</v>
      </c>
      <c r="BI172" s="113">
        <f>IF(U172="nulová",N172,0)</f>
        <v>0</v>
      </c>
      <c r="BJ172" s="21" t="s">
        <v>86</v>
      </c>
      <c r="BK172" s="113">
        <f>ROUND(L172*K172,2)</f>
        <v>0</v>
      </c>
      <c r="BL172" s="21" t="s">
        <v>92</v>
      </c>
      <c r="BM172" s="21" t="s">
        <v>239</v>
      </c>
    </row>
    <row r="173" spans="2:65" s="1" customFormat="1" ht="31.5" customHeight="1">
      <c r="B173" s="38"/>
      <c r="C173" s="171" t="s">
        <v>240</v>
      </c>
      <c r="D173" s="171" t="s">
        <v>164</v>
      </c>
      <c r="E173" s="172" t="s">
        <v>241</v>
      </c>
      <c r="F173" s="288" t="s">
        <v>242</v>
      </c>
      <c r="G173" s="288"/>
      <c r="H173" s="288"/>
      <c r="I173" s="288"/>
      <c r="J173" s="173" t="s">
        <v>234</v>
      </c>
      <c r="K173" s="174">
        <v>5</v>
      </c>
      <c r="L173" s="289">
        <v>0</v>
      </c>
      <c r="M173" s="290"/>
      <c r="N173" s="291">
        <f>ROUND(L173*K173,2)</f>
        <v>0</v>
      </c>
      <c r="O173" s="291"/>
      <c r="P173" s="291"/>
      <c r="Q173" s="291"/>
      <c r="R173" s="40"/>
      <c r="T173" s="175" t="s">
        <v>21</v>
      </c>
      <c r="U173" s="47" t="s">
        <v>44</v>
      </c>
      <c r="V173" s="39"/>
      <c r="W173" s="176">
        <f>V173*K173</f>
        <v>0</v>
      </c>
      <c r="X173" s="176">
        <v>0.15976000000000001</v>
      </c>
      <c r="Y173" s="176">
        <f>X173*K173</f>
        <v>0.79880000000000007</v>
      </c>
      <c r="Z173" s="176">
        <v>0</v>
      </c>
      <c r="AA173" s="177">
        <f>Z173*K173</f>
        <v>0</v>
      </c>
      <c r="AR173" s="21" t="s">
        <v>92</v>
      </c>
      <c r="AT173" s="21" t="s">
        <v>164</v>
      </c>
      <c r="AU173" s="21" t="s">
        <v>86</v>
      </c>
      <c r="AY173" s="21" t="s">
        <v>163</v>
      </c>
      <c r="BE173" s="113">
        <f>IF(U173="základná",N173,0)</f>
        <v>0</v>
      </c>
      <c r="BF173" s="113">
        <f>IF(U173="znížená",N173,0)</f>
        <v>0</v>
      </c>
      <c r="BG173" s="113">
        <f>IF(U173="zákl. prenesená",N173,0)</f>
        <v>0</v>
      </c>
      <c r="BH173" s="113">
        <f>IF(U173="zníž. prenesená",N173,0)</f>
        <v>0</v>
      </c>
      <c r="BI173" s="113">
        <f>IF(U173="nulová",N173,0)</f>
        <v>0</v>
      </c>
      <c r="BJ173" s="21" t="s">
        <v>86</v>
      </c>
      <c r="BK173" s="113">
        <f>ROUND(L173*K173,2)</f>
        <v>0</v>
      </c>
      <c r="BL173" s="21" t="s">
        <v>92</v>
      </c>
      <c r="BM173" s="21" t="s">
        <v>243</v>
      </c>
    </row>
    <row r="174" spans="2:65" s="1" customFormat="1" ht="31.5" customHeight="1">
      <c r="B174" s="38"/>
      <c r="C174" s="171" t="s">
        <v>244</v>
      </c>
      <c r="D174" s="171" t="s">
        <v>164</v>
      </c>
      <c r="E174" s="172" t="s">
        <v>245</v>
      </c>
      <c r="F174" s="288" t="s">
        <v>246</v>
      </c>
      <c r="G174" s="288"/>
      <c r="H174" s="288"/>
      <c r="I174" s="288"/>
      <c r="J174" s="173" t="s">
        <v>234</v>
      </c>
      <c r="K174" s="174">
        <v>1</v>
      </c>
      <c r="L174" s="289">
        <v>0</v>
      </c>
      <c r="M174" s="290"/>
      <c r="N174" s="291">
        <f>ROUND(L174*K174,2)</f>
        <v>0</v>
      </c>
      <c r="O174" s="291"/>
      <c r="P174" s="291"/>
      <c r="Q174" s="291"/>
      <c r="R174" s="40"/>
      <c r="T174" s="175" t="s">
        <v>21</v>
      </c>
      <c r="U174" s="47" t="s">
        <v>44</v>
      </c>
      <c r="V174" s="39"/>
      <c r="W174" s="176">
        <f>V174*K174</f>
        <v>0</v>
      </c>
      <c r="X174" s="176">
        <v>3.6049999999999999E-2</v>
      </c>
      <c r="Y174" s="176">
        <f>X174*K174</f>
        <v>3.6049999999999999E-2</v>
      </c>
      <c r="Z174" s="176">
        <v>0</v>
      </c>
      <c r="AA174" s="177">
        <f>Z174*K174</f>
        <v>0</v>
      </c>
      <c r="AR174" s="21" t="s">
        <v>92</v>
      </c>
      <c r="AT174" s="21" t="s">
        <v>164</v>
      </c>
      <c r="AU174" s="21" t="s">
        <v>86</v>
      </c>
      <c r="AY174" s="21" t="s">
        <v>163</v>
      </c>
      <c r="BE174" s="113">
        <f>IF(U174="základná",N174,0)</f>
        <v>0</v>
      </c>
      <c r="BF174" s="113">
        <f>IF(U174="znížená",N174,0)</f>
        <v>0</v>
      </c>
      <c r="BG174" s="113">
        <f>IF(U174="zákl. prenesená",N174,0)</f>
        <v>0</v>
      </c>
      <c r="BH174" s="113">
        <f>IF(U174="zníž. prenesená",N174,0)</f>
        <v>0</v>
      </c>
      <c r="BI174" s="113">
        <f>IF(U174="nulová",N174,0)</f>
        <v>0</v>
      </c>
      <c r="BJ174" s="21" t="s">
        <v>86</v>
      </c>
      <c r="BK174" s="113">
        <f>ROUND(L174*K174,2)</f>
        <v>0</v>
      </c>
      <c r="BL174" s="21" t="s">
        <v>92</v>
      </c>
      <c r="BM174" s="21" t="s">
        <v>247</v>
      </c>
    </row>
    <row r="175" spans="2:65" s="1" customFormat="1" ht="44.25" customHeight="1">
      <c r="B175" s="38"/>
      <c r="C175" s="171" t="s">
        <v>248</v>
      </c>
      <c r="D175" s="171" t="s">
        <v>164</v>
      </c>
      <c r="E175" s="172" t="s">
        <v>249</v>
      </c>
      <c r="F175" s="288" t="s">
        <v>250</v>
      </c>
      <c r="G175" s="288"/>
      <c r="H175" s="288"/>
      <c r="I175" s="288"/>
      <c r="J175" s="173" t="s">
        <v>213</v>
      </c>
      <c r="K175" s="174">
        <v>1.2949999999999999</v>
      </c>
      <c r="L175" s="289">
        <v>0</v>
      </c>
      <c r="M175" s="290"/>
      <c r="N175" s="291">
        <f>ROUND(L175*K175,2)</f>
        <v>0</v>
      </c>
      <c r="O175" s="291"/>
      <c r="P175" s="291"/>
      <c r="Q175" s="291"/>
      <c r="R175" s="40"/>
      <c r="T175" s="175" t="s">
        <v>21</v>
      </c>
      <c r="U175" s="47" t="s">
        <v>44</v>
      </c>
      <c r="V175" s="39"/>
      <c r="W175" s="176">
        <f>V175*K175</f>
        <v>0</v>
      </c>
      <c r="X175" s="176">
        <v>1.4970000000000001E-2</v>
      </c>
      <c r="Y175" s="176">
        <f>X175*K175</f>
        <v>1.9386150000000001E-2</v>
      </c>
      <c r="Z175" s="176">
        <v>0</v>
      </c>
      <c r="AA175" s="177">
        <f>Z175*K175</f>
        <v>0</v>
      </c>
      <c r="AR175" s="21" t="s">
        <v>92</v>
      </c>
      <c r="AT175" s="21" t="s">
        <v>164</v>
      </c>
      <c r="AU175" s="21" t="s">
        <v>86</v>
      </c>
      <c r="AY175" s="21" t="s">
        <v>163</v>
      </c>
      <c r="BE175" s="113">
        <f>IF(U175="základná",N175,0)</f>
        <v>0</v>
      </c>
      <c r="BF175" s="113">
        <f>IF(U175="znížená",N175,0)</f>
        <v>0</v>
      </c>
      <c r="BG175" s="113">
        <f>IF(U175="zákl. prenesená",N175,0)</f>
        <v>0</v>
      </c>
      <c r="BH175" s="113">
        <f>IF(U175="zníž. prenesená",N175,0)</f>
        <v>0</v>
      </c>
      <c r="BI175" s="113">
        <f>IF(U175="nulová",N175,0)</f>
        <v>0</v>
      </c>
      <c r="BJ175" s="21" t="s">
        <v>86</v>
      </c>
      <c r="BK175" s="113">
        <f>ROUND(L175*K175,2)</f>
        <v>0</v>
      </c>
      <c r="BL175" s="21" t="s">
        <v>92</v>
      </c>
      <c r="BM175" s="21" t="s">
        <v>251</v>
      </c>
    </row>
    <row r="176" spans="2:65" s="10" customFormat="1" ht="22.5" customHeight="1">
      <c r="B176" s="178"/>
      <c r="C176" s="179"/>
      <c r="D176" s="179"/>
      <c r="E176" s="180" t="s">
        <v>21</v>
      </c>
      <c r="F176" s="292" t="s">
        <v>252</v>
      </c>
      <c r="G176" s="293"/>
      <c r="H176" s="293"/>
      <c r="I176" s="293"/>
      <c r="J176" s="179"/>
      <c r="K176" s="181">
        <v>1.2949999999999999</v>
      </c>
      <c r="L176" s="179"/>
      <c r="M176" s="179"/>
      <c r="N176" s="179"/>
      <c r="O176" s="179"/>
      <c r="P176" s="179"/>
      <c r="Q176" s="179"/>
      <c r="R176" s="182"/>
      <c r="T176" s="183"/>
      <c r="U176" s="179"/>
      <c r="V176" s="179"/>
      <c r="W176" s="179"/>
      <c r="X176" s="179"/>
      <c r="Y176" s="179"/>
      <c r="Z176" s="179"/>
      <c r="AA176" s="184"/>
      <c r="AT176" s="185" t="s">
        <v>170</v>
      </c>
      <c r="AU176" s="185" t="s">
        <v>86</v>
      </c>
      <c r="AV176" s="10" t="s">
        <v>86</v>
      </c>
      <c r="AW176" s="10" t="s">
        <v>34</v>
      </c>
      <c r="AX176" s="10" t="s">
        <v>77</v>
      </c>
      <c r="AY176" s="185" t="s">
        <v>163</v>
      </c>
    </row>
    <row r="177" spans="2:65" s="1" customFormat="1" ht="31.5" customHeight="1">
      <c r="B177" s="38"/>
      <c r="C177" s="186" t="s">
        <v>253</v>
      </c>
      <c r="D177" s="186" t="s">
        <v>254</v>
      </c>
      <c r="E177" s="187" t="s">
        <v>255</v>
      </c>
      <c r="F177" s="296" t="s">
        <v>256</v>
      </c>
      <c r="G177" s="296"/>
      <c r="H177" s="296"/>
      <c r="I177" s="296"/>
      <c r="J177" s="188" t="s">
        <v>213</v>
      </c>
      <c r="K177" s="189">
        <v>1.2949999999999999</v>
      </c>
      <c r="L177" s="297">
        <v>0</v>
      </c>
      <c r="M177" s="298"/>
      <c r="N177" s="299">
        <f>ROUND(L177*K177,2)</f>
        <v>0</v>
      </c>
      <c r="O177" s="291"/>
      <c r="P177" s="291"/>
      <c r="Q177" s="291"/>
      <c r="R177" s="40"/>
      <c r="T177" s="175" t="s">
        <v>21</v>
      </c>
      <c r="U177" s="47" t="s">
        <v>44</v>
      </c>
      <c r="V177" s="39"/>
      <c r="W177" s="176">
        <f>V177*K177</f>
        <v>0</v>
      </c>
      <c r="X177" s="176">
        <v>1</v>
      </c>
      <c r="Y177" s="176">
        <f>X177*K177</f>
        <v>1.2949999999999999</v>
      </c>
      <c r="Z177" s="176">
        <v>0</v>
      </c>
      <c r="AA177" s="177">
        <f>Z177*K177</f>
        <v>0</v>
      </c>
      <c r="AR177" s="21" t="s">
        <v>199</v>
      </c>
      <c r="AT177" s="21" t="s">
        <v>254</v>
      </c>
      <c r="AU177" s="21" t="s">
        <v>86</v>
      </c>
      <c r="AY177" s="21" t="s">
        <v>163</v>
      </c>
      <c r="BE177" s="113">
        <f>IF(U177="základná",N177,0)</f>
        <v>0</v>
      </c>
      <c r="BF177" s="113">
        <f>IF(U177="znížená",N177,0)</f>
        <v>0</v>
      </c>
      <c r="BG177" s="113">
        <f>IF(U177="zákl. prenesená",N177,0)</f>
        <v>0</v>
      </c>
      <c r="BH177" s="113">
        <f>IF(U177="zníž. prenesená",N177,0)</f>
        <v>0</v>
      </c>
      <c r="BI177" s="113">
        <f>IF(U177="nulová",N177,0)</f>
        <v>0</v>
      </c>
      <c r="BJ177" s="21" t="s">
        <v>86</v>
      </c>
      <c r="BK177" s="113">
        <f>ROUND(L177*K177,2)</f>
        <v>0</v>
      </c>
      <c r="BL177" s="21" t="s">
        <v>92</v>
      </c>
      <c r="BM177" s="21" t="s">
        <v>257</v>
      </c>
    </row>
    <row r="178" spans="2:65" s="1" customFormat="1" ht="31.5" customHeight="1">
      <c r="B178" s="38"/>
      <c r="C178" s="171" t="s">
        <v>258</v>
      </c>
      <c r="D178" s="171" t="s">
        <v>164</v>
      </c>
      <c r="E178" s="172" t="s">
        <v>259</v>
      </c>
      <c r="F178" s="288" t="s">
        <v>260</v>
      </c>
      <c r="G178" s="288"/>
      <c r="H178" s="288"/>
      <c r="I178" s="288"/>
      <c r="J178" s="173" t="s">
        <v>261</v>
      </c>
      <c r="K178" s="174">
        <v>23</v>
      </c>
      <c r="L178" s="289">
        <v>0</v>
      </c>
      <c r="M178" s="290"/>
      <c r="N178" s="291">
        <f>ROUND(L178*K178,2)</f>
        <v>0</v>
      </c>
      <c r="O178" s="291"/>
      <c r="P178" s="291"/>
      <c r="Q178" s="291"/>
      <c r="R178" s="40"/>
      <c r="T178" s="175" t="s">
        <v>21</v>
      </c>
      <c r="U178" s="47" t="s">
        <v>44</v>
      </c>
      <c r="V178" s="39"/>
      <c r="W178" s="176">
        <f>V178*K178</f>
        <v>0</v>
      </c>
      <c r="X178" s="176">
        <v>0.12512000000000001</v>
      </c>
      <c r="Y178" s="176">
        <f>X178*K178</f>
        <v>2.8777600000000003</v>
      </c>
      <c r="Z178" s="176">
        <v>0</v>
      </c>
      <c r="AA178" s="177">
        <f>Z178*K178</f>
        <v>0</v>
      </c>
      <c r="AR178" s="21" t="s">
        <v>92</v>
      </c>
      <c r="AT178" s="21" t="s">
        <v>164</v>
      </c>
      <c r="AU178" s="21" t="s">
        <v>86</v>
      </c>
      <c r="AY178" s="21" t="s">
        <v>163</v>
      </c>
      <c r="BE178" s="113">
        <f>IF(U178="základná",N178,0)</f>
        <v>0</v>
      </c>
      <c r="BF178" s="113">
        <f>IF(U178="znížená",N178,0)</f>
        <v>0</v>
      </c>
      <c r="BG178" s="113">
        <f>IF(U178="zákl. prenesená",N178,0)</f>
        <v>0</v>
      </c>
      <c r="BH178" s="113">
        <f>IF(U178="zníž. prenesená",N178,0)</f>
        <v>0</v>
      </c>
      <c r="BI178" s="113">
        <f>IF(U178="nulová",N178,0)</f>
        <v>0</v>
      </c>
      <c r="BJ178" s="21" t="s">
        <v>86</v>
      </c>
      <c r="BK178" s="113">
        <f>ROUND(L178*K178,2)</f>
        <v>0</v>
      </c>
      <c r="BL178" s="21" t="s">
        <v>92</v>
      </c>
      <c r="BM178" s="21" t="s">
        <v>262</v>
      </c>
    </row>
    <row r="179" spans="2:65" s="10" customFormat="1" ht="22.5" customHeight="1">
      <c r="B179" s="178"/>
      <c r="C179" s="179"/>
      <c r="D179" s="179"/>
      <c r="E179" s="180" t="s">
        <v>21</v>
      </c>
      <c r="F179" s="292" t="s">
        <v>263</v>
      </c>
      <c r="G179" s="293"/>
      <c r="H179" s="293"/>
      <c r="I179" s="293"/>
      <c r="J179" s="179"/>
      <c r="K179" s="181">
        <v>23</v>
      </c>
      <c r="L179" s="179"/>
      <c r="M179" s="179"/>
      <c r="N179" s="179"/>
      <c r="O179" s="179"/>
      <c r="P179" s="179"/>
      <c r="Q179" s="179"/>
      <c r="R179" s="182"/>
      <c r="T179" s="183"/>
      <c r="U179" s="179"/>
      <c r="V179" s="179"/>
      <c r="W179" s="179"/>
      <c r="X179" s="179"/>
      <c r="Y179" s="179"/>
      <c r="Z179" s="179"/>
      <c r="AA179" s="184"/>
      <c r="AT179" s="185" t="s">
        <v>170</v>
      </c>
      <c r="AU179" s="185" t="s">
        <v>86</v>
      </c>
      <c r="AV179" s="10" t="s">
        <v>86</v>
      </c>
      <c r="AW179" s="10" t="s">
        <v>34</v>
      </c>
      <c r="AX179" s="10" t="s">
        <v>77</v>
      </c>
      <c r="AY179" s="185" t="s">
        <v>163</v>
      </c>
    </row>
    <row r="180" spans="2:65" s="9" customFormat="1" ht="29.85" customHeight="1">
      <c r="B180" s="160"/>
      <c r="C180" s="161"/>
      <c r="D180" s="170" t="s">
        <v>125</v>
      </c>
      <c r="E180" s="170"/>
      <c r="F180" s="170"/>
      <c r="G180" s="170"/>
      <c r="H180" s="170"/>
      <c r="I180" s="170"/>
      <c r="J180" s="170"/>
      <c r="K180" s="170"/>
      <c r="L180" s="170"/>
      <c r="M180" s="170"/>
      <c r="N180" s="303">
        <f>BK180</f>
        <v>0</v>
      </c>
      <c r="O180" s="304"/>
      <c r="P180" s="304"/>
      <c r="Q180" s="304"/>
      <c r="R180" s="163"/>
      <c r="T180" s="164"/>
      <c r="U180" s="161"/>
      <c r="V180" s="161"/>
      <c r="W180" s="165">
        <f>SUM(W181:W191)</f>
        <v>0</v>
      </c>
      <c r="X180" s="161"/>
      <c r="Y180" s="165">
        <f>SUM(Y181:Y191)</f>
        <v>17.762404960000001</v>
      </c>
      <c r="Z180" s="161"/>
      <c r="AA180" s="166">
        <f>SUM(AA181:AA191)</f>
        <v>0</v>
      </c>
      <c r="AR180" s="167" t="s">
        <v>83</v>
      </c>
      <c r="AT180" s="168" t="s">
        <v>76</v>
      </c>
      <c r="AU180" s="168" t="s">
        <v>83</v>
      </c>
      <c r="AY180" s="167" t="s">
        <v>163</v>
      </c>
      <c r="BK180" s="169">
        <f>SUM(BK181:BK191)</f>
        <v>0</v>
      </c>
    </row>
    <row r="181" spans="2:65" s="1" customFormat="1" ht="31.5" customHeight="1">
      <c r="B181" s="38"/>
      <c r="C181" s="171" t="s">
        <v>10</v>
      </c>
      <c r="D181" s="171" t="s">
        <v>164</v>
      </c>
      <c r="E181" s="172" t="s">
        <v>264</v>
      </c>
      <c r="F181" s="288" t="s">
        <v>265</v>
      </c>
      <c r="G181" s="288"/>
      <c r="H181" s="288"/>
      <c r="I181" s="288"/>
      <c r="J181" s="173" t="s">
        <v>167</v>
      </c>
      <c r="K181" s="174">
        <v>7.4450000000000003</v>
      </c>
      <c r="L181" s="289">
        <v>0</v>
      </c>
      <c r="M181" s="290"/>
      <c r="N181" s="291">
        <f>ROUND(L181*K181,2)</f>
        <v>0</v>
      </c>
      <c r="O181" s="291"/>
      <c r="P181" s="291"/>
      <c r="Q181" s="291"/>
      <c r="R181" s="40"/>
      <c r="T181" s="175" t="s">
        <v>21</v>
      </c>
      <c r="U181" s="47" t="s">
        <v>44</v>
      </c>
      <c r="V181" s="39"/>
      <c r="W181" s="176">
        <f>V181*K181</f>
        <v>0</v>
      </c>
      <c r="X181" s="176">
        <v>2.29698</v>
      </c>
      <c r="Y181" s="176">
        <f>X181*K181</f>
        <v>17.101016100000002</v>
      </c>
      <c r="Z181" s="176">
        <v>0</v>
      </c>
      <c r="AA181" s="177">
        <f>Z181*K181</f>
        <v>0</v>
      </c>
      <c r="AR181" s="21" t="s">
        <v>92</v>
      </c>
      <c r="AT181" s="21" t="s">
        <v>164</v>
      </c>
      <c r="AU181" s="21" t="s">
        <v>86</v>
      </c>
      <c r="AY181" s="21" t="s">
        <v>163</v>
      </c>
      <c r="BE181" s="113">
        <f>IF(U181="základná",N181,0)</f>
        <v>0</v>
      </c>
      <c r="BF181" s="113">
        <f>IF(U181="znížená",N181,0)</f>
        <v>0</v>
      </c>
      <c r="BG181" s="113">
        <f>IF(U181="zákl. prenesená",N181,0)</f>
        <v>0</v>
      </c>
      <c r="BH181" s="113">
        <f>IF(U181="zníž. prenesená",N181,0)</f>
        <v>0</v>
      </c>
      <c r="BI181" s="113">
        <f>IF(U181="nulová",N181,0)</f>
        <v>0</v>
      </c>
      <c r="BJ181" s="21" t="s">
        <v>86</v>
      </c>
      <c r="BK181" s="113">
        <f>ROUND(L181*K181,2)</f>
        <v>0</v>
      </c>
      <c r="BL181" s="21" t="s">
        <v>92</v>
      </c>
      <c r="BM181" s="21" t="s">
        <v>266</v>
      </c>
    </row>
    <row r="182" spans="2:65" s="10" customFormat="1" ht="22.5" customHeight="1">
      <c r="B182" s="178"/>
      <c r="C182" s="179"/>
      <c r="D182" s="179"/>
      <c r="E182" s="180" t="s">
        <v>21</v>
      </c>
      <c r="F182" s="292" t="s">
        <v>267</v>
      </c>
      <c r="G182" s="293"/>
      <c r="H182" s="293"/>
      <c r="I182" s="293"/>
      <c r="J182" s="179"/>
      <c r="K182" s="181">
        <v>1.8720000000000001</v>
      </c>
      <c r="L182" s="179"/>
      <c r="M182" s="179"/>
      <c r="N182" s="179"/>
      <c r="O182" s="179"/>
      <c r="P182" s="179"/>
      <c r="Q182" s="179"/>
      <c r="R182" s="182"/>
      <c r="T182" s="183"/>
      <c r="U182" s="179"/>
      <c r="V182" s="179"/>
      <c r="W182" s="179"/>
      <c r="X182" s="179"/>
      <c r="Y182" s="179"/>
      <c r="Z182" s="179"/>
      <c r="AA182" s="184"/>
      <c r="AT182" s="185" t="s">
        <v>170</v>
      </c>
      <c r="AU182" s="185" t="s">
        <v>86</v>
      </c>
      <c r="AV182" s="10" t="s">
        <v>86</v>
      </c>
      <c r="AW182" s="10" t="s">
        <v>6</v>
      </c>
      <c r="AX182" s="10" t="s">
        <v>77</v>
      </c>
      <c r="AY182" s="185" t="s">
        <v>163</v>
      </c>
    </row>
    <row r="183" spans="2:65" s="10" customFormat="1" ht="22.5" customHeight="1">
      <c r="B183" s="178"/>
      <c r="C183" s="179"/>
      <c r="D183" s="179"/>
      <c r="E183" s="180" t="s">
        <v>21</v>
      </c>
      <c r="F183" s="294" t="s">
        <v>268</v>
      </c>
      <c r="G183" s="295"/>
      <c r="H183" s="295"/>
      <c r="I183" s="295"/>
      <c r="J183" s="179"/>
      <c r="K183" s="181">
        <v>5.5730000000000004</v>
      </c>
      <c r="L183" s="179"/>
      <c r="M183" s="179"/>
      <c r="N183" s="179"/>
      <c r="O183" s="179"/>
      <c r="P183" s="179"/>
      <c r="Q183" s="179"/>
      <c r="R183" s="182"/>
      <c r="T183" s="183"/>
      <c r="U183" s="179"/>
      <c r="V183" s="179"/>
      <c r="W183" s="179"/>
      <c r="X183" s="179"/>
      <c r="Y183" s="179"/>
      <c r="Z183" s="179"/>
      <c r="AA183" s="184"/>
      <c r="AT183" s="185" t="s">
        <v>170</v>
      </c>
      <c r="AU183" s="185" t="s">
        <v>86</v>
      </c>
      <c r="AV183" s="10" t="s">
        <v>86</v>
      </c>
      <c r="AW183" s="10" t="s">
        <v>6</v>
      </c>
      <c r="AX183" s="10" t="s">
        <v>77</v>
      </c>
      <c r="AY183" s="185" t="s">
        <v>163</v>
      </c>
    </row>
    <row r="184" spans="2:65" s="11" customFormat="1" ht="22.5" customHeight="1">
      <c r="B184" s="190"/>
      <c r="C184" s="191"/>
      <c r="D184" s="191"/>
      <c r="E184" s="192" t="s">
        <v>21</v>
      </c>
      <c r="F184" s="300" t="s">
        <v>269</v>
      </c>
      <c r="G184" s="301"/>
      <c r="H184" s="301"/>
      <c r="I184" s="301"/>
      <c r="J184" s="191"/>
      <c r="K184" s="193">
        <v>7.4450000000000003</v>
      </c>
      <c r="L184" s="191"/>
      <c r="M184" s="191"/>
      <c r="N184" s="191"/>
      <c r="O184" s="191"/>
      <c r="P184" s="191"/>
      <c r="Q184" s="191"/>
      <c r="R184" s="194"/>
      <c r="T184" s="195"/>
      <c r="U184" s="191"/>
      <c r="V184" s="191"/>
      <c r="W184" s="191"/>
      <c r="X184" s="191"/>
      <c r="Y184" s="191"/>
      <c r="Z184" s="191"/>
      <c r="AA184" s="196"/>
      <c r="AT184" s="197" t="s">
        <v>170</v>
      </c>
      <c r="AU184" s="197" t="s">
        <v>86</v>
      </c>
      <c r="AV184" s="11" t="s">
        <v>89</v>
      </c>
      <c r="AW184" s="11" t="s">
        <v>34</v>
      </c>
      <c r="AX184" s="11" t="s">
        <v>83</v>
      </c>
      <c r="AY184" s="197" t="s">
        <v>163</v>
      </c>
    </row>
    <row r="185" spans="2:65" s="1" customFormat="1" ht="31.5" customHeight="1">
      <c r="B185" s="38"/>
      <c r="C185" s="171" t="s">
        <v>270</v>
      </c>
      <c r="D185" s="171" t="s">
        <v>164</v>
      </c>
      <c r="E185" s="172" t="s">
        <v>271</v>
      </c>
      <c r="F185" s="288" t="s">
        <v>272</v>
      </c>
      <c r="G185" s="288"/>
      <c r="H185" s="288"/>
      <c r="I185" s="288"/>
      <c r="J185" s="173" t="s">
        <v>261</v>
      </c>
      <c r="K185" s="174">
        <v>49.63</v>
      </c>
      <c r="L185" s="289">
        <v>0</v>
      </c>
      <c r="M185" s="290"/>
      <c r="N185" s="291">
        <f>ROUND(L185*K185,2)</f>
        <v>0</v>
      </c>
      <c r="O185" s="291"/>
      <c r="P185" s="291"/>
      <c r="Q185" s="291"/>
      <c r="R185" s="40"/>
      <c r="T185" s="175" t="s">
        <v>21</v>
      </c>
      <c r="U185" s="47" t="s">
        <v>44</v>
      </c>
      <c r="V185" s="39"/>
      <c r="W185" s="176">
        <f>V185*K185</f>
        <v>0</v>
      </c>
      <c r="X185" s="176">
        <v>3.4099999999999998E-3</v>
      </c>
      <c r="Y185" s="176">
        <f>X185*K185</f>
        <v>0.16923830000000001</v>
      </c>
      <c r="Z185" s="176">
        <v>0</v>
      </c>
      <c r="AA185" s="177">
        <f>Z185*K185</f>
        <v>0</v>
      </c>
      <c r="AR185" s="21" t="s">
        <v>92</v>
      </c>
      <c r="AT185" s="21" t="s">
        <v>164</v>
      </c>
      <c r="AU185" s="21" t="s">
        <v>86</v>
      </c>
      <c r="AY185" s="21" t="s">
        <v>163</v>
      </c>
      <c r="BE185" s="113">
        <f>IF(U185="základná",N185,0)</f>
        <v>0</v>
      </c>
      <c r="BF185" s="113">
        <f>IF(U185="znížená",N185,0)</f>
        <v>0</v>
      </c>
      <c r="BG185" s="113">
        <f>IF(U185="zákl. prenesená",N185,0)</f>
        <v>0</v>
      </c>
      <c r="BH185" s="113">
        <f>IF(U185="zníž. prenesená",N185,0)</f>
        <v>0</v>
      </c>
      <c r="BI185" s="113">
        <f>IF(U185="nulová",N185,0)</f>
        <v>0</v>
      </c>
      <c r="BJ185" s="21" t="s">
        <v>86</v>
      </c>
      <c r="BK185" s="113">
        <f>ROUND(L185*K185,2)</f>
        <v>0</v>
      </c>
      <c r="BL185" s="21" t="s">
        <v>92</v>
      </c>
      <c r="BM185" s="21" t="s">
        <v>273</v>
      </c>
    </row>
    <row r="186" spans="2:65" s="10" customFormat="1" ht="22.5" customHeight="1">
      <c r="B186" s="178"/>
      <c r="C186" s="179"/>
      <c r="D186" s="179"/>
      <c r="E186" s="180" t="s">
        <v>21</v>
      </c>
      <c r="F186" s="292" t="s">
        <v>274</v>
      </c>
      <c r="G186" s="293"/>
      <c r="H186" s="293"/>
      <c r="I186" s="293"/>
      <c r="J186" s="179"/>
      <c r="K186" s="181">
        <v>12.48</v>
      </c>
      <c r="L186" s="179"/>
      <c r="M186" s="179"/>
      <c r="N186" s="179"/>
      <c r="O186" s="179"/>
      <c r="P186" s="179"/>
      <c r="Q186" s="179"/>
      <c r="R186" s="182"/>
      <c r="T186" s="183"/>
      <c r="U186" s="179"/>
      <c r="V186" s="179"/>
      <c r="W186" s="179"/>
      <c r="X186" s="179"/>
      <c r="Y186" s="179"/>
      <c r="Z186" s="179"/>
      <c r="AA186" s="184"/>
      <c r="AT186" s="185" t="s">
        <v>170</v>
      </c>
      <c r="AU186" s="185" t="s">
        <v>86</v>
      </c>
      <c r="AV186" s="10" t="s">
        <v>86</v>
      </c>
      <c r="AW186" s="10" t="s">
        <v>34</v>
      </c>
      <c r="AX186" s="10" t="s">
        <v>77</v>
      </c>
      <c r="AY186" s="185" t="s">
        <v>163</v>
      </c>
    </row>
    <row r="187" spans="2:65" s="10" customFormat="1" ht="22.5" customHeight="1">
      <c r="B187" s="178"/>
      <c r="C187" s="179"/>
      <c r="D187" s="179"/>
      <c r="E187" s="180" t="s">
        <v>21</v>
      </c>
      <c r="F187" s="294" t="s">
        <v>275</v>
      </c>
      <c r="G187" s="295"/>
      <c r="H187" s="295"/>
      <c r="I187" s="295"/>
      <c r="J187" s="179"/>
      <c r="K187" s="181">
        <v>37.15</v>
      </c>
      <c r="L187" s="179"/>
      <c r="M187" s="179"/>
      <c r="N187" s="179"/>
      <c r="O187" s="179"/>
      <c r="P187" s="179"/>
      <c r="Q187" s="179"/>
      <c r="R187" s="182"/>
      <c r="T187" s="183"/>
      <c r="U187" s="179"/>
      <c r="V187" s="179"/>
      <c r="W187" s="179"/>
      <c r="X187" s="179"/>
      <c r="Y187" s="179"/>
      <c r="Z187" s="179"/>
      <c r="AA187" s="184"/>
      <c r="AT187" s="185" t="s">
        <v>170</v>
      </c>
      <c r="AU187" s="185" t="s">
        <v>86</v>
      </c>
      <c r="AV187" s="10" t="s">
        <v>86</v>
      </c>
      <c r="AW187" s="10" t="s">
        <v>6</v>
      </c>
      <c r="AX187" s="10" t="s">
        <v>77</v>
      </c>
      <c r="AY187" s="185" t="s">
        <v>163</v>
      </c>
    </row>
    <row r="188" spans="2:65" s="1" customFormat="1" ht="31.5" customHeight="1">
      <c r="B188" s="38"/>
      <c r="C188" s="171" t="s">
        <v>276</v>
      </c>
      <c r="D188" s="171" t="s">
        <v>164</v>
      </c>
      <c r="E188" s="172" t="s">
        <v>277</v>
      </c>
      <c r="F188" s="288" t="s">
        <v>278</v>
      </c>
      <c r="G188" s="288"/>
      <c r="H188" s="288"/>
      <c r="I188" s="288"/>
      <c r="J188" s="173" t="s">
        <v>261</v>
      </c>
      <c r="K188" s="174">
        <v>49.63</v>
      </c>
      <c r="L188" s="289">
        <v>0</v>
      </c>
      <c r="M188" s="290"/>
      <c r="N188" s="291">
        <f>ROUND(L188*K188,2)</f>
        <v>0</v>
      </c>
      <c r="O188" s="291"/>
      <c r="P188" s="291"/>
      <c r="Q188" s="291"/>
      <c r="R188" s="40"/>
      <c r="T188" s="175" t="s">
        <v>21</v>
      </c>
      <c r="U188" s="47" t="s">
        <v>44</v>
      </c>
      <c r="V188" s="39"/>
      <c r="W188" s="176">
        <f>V188*K188</f>
        <v>0</v>
      </c>
      <c r="X188" s="176">
        <v>0</v>
      </c>
      <c r="Y188" s="176">
        <f>X188*K188</f>
        <v>0</v>
      </c>
      <c r="Z188" s="176">
        <v>0</v>
      </c>
      <c r="AA188" s="177">
        <f>Z188*K188</f>
        <v>0</v>
      </c>
      <c r="AR188" s="21" t="s">
        <v>92</v>
      </c>
      <c r="AT188" s="21" t="s">
        <v>164</v>
      </c>
      <c r="AU188" s="21" t="s">
        <v>86</v>
      </c>
      <c r="AY188" s="21" t="s">
        <v>163</v>
      </c>
      <c r="BE188" s="113">
        <f>IF(U188="základná",N188,0)</f>
        <v>0</v>
      </c>
      <c r="BF188" s="113">
        <f>IF(U188="znížená",N188,0)</f>
        <v>0</v>
      </c>
      <c r="BG188" s="113">
        <f>IF(U188="zákl. prenesená",N188,0)</f>
        <v>0</v>
      </c>
      <c r="BH188" s="113">
        <f>IF(U188="zníž. prenesená",N188,0)</f>
        <v>0</v>
      </c>
      <c r="BI188" s="113">
        <f>IF(U188="nulová",N188,0)</f>
        <v>0</v>
      </c>
      <c r="BJ188" s="21" t="s">
        <v>86</v>
      </c>
      <c r="BK188" s="113">
        <f>ROUND(L188*K188,2)</f>
        <v>0</v>
      </c>
      <c r="BL188" s="21" t="s">
        <v>92</v>
      </c>
      <c r="BM188" s="21" t="s">
        <v>279</v>
      </c>
    </row>
    <row r="189" spans="2:65" s="10" customFormat="1" ht="22.5" customHeight="1">
      <c r="B189" s="178"/>
      <c r="C189" s="179"/>
      <c r="D189" s="179"/>
      <c r="E189" s="180" t="s">
        <v>21</v>
      </c>
      <c r="F189" s="292" t="s">
        <v>280</v>
      </c>
      <c r="G189" s="293"/>
      <c r="H189" s="293"/>
      <c r="I189" s="293"/>
      <c r="J189" s="179"/>
      <c r="K189" s="181">
        <v>49.63</v>
      </c>
      <c r="L189" s="179"/>
      <c r="M189" s="179"/>
      <c r="N189" s="179"/>
      <c r="O189" s="179"/>
      <c r="P189" s="179"/>
      <c r="Q189" s="179"/>
      <c r="R189" s="182"/>
      <c r="T189" s="183"/>
      <c r="U189" s="179"/>
      <c r="V189" s="179"/>
      <c r="W189" s="179"/>
      <c r="X189" s="179"/>
      <c r="Y189" s="179"/>
      <c r="Z189" s="179"/>
      <c r="AA189" s="184"/>
      <c r="AT189" s="185" t="s">
        <v>170</v>
      </c>
      <c r="AU189" s="185" t="s">
        <v>86</v>
      </c>
      <c r="AV189" s="10" t="s">
        <v>86</v>
      </c>
      <c r="AW189" s="10" t="s">
        <v>34</v>
      </c>
      <c r="AX189" s="10" t="s">
        <v>77</v>
      </c>
      <c r="AY189" s="185" t="s">
        <v>163</v>
      </c>
    </row>
    <row r="190" spans="2:65" s="1" customFormat="1" ht="31.5" customHeight="1">
      <c r="B190" s="38"/>
      <c r="C190" s="171" t="s">
        <v>281</v>
      </c>
      <c r="D190" s="171" t="s">
        <v>164</v>
      </c>
      <c r="E190" s="172" t="s">
        <v>282</v>
      </c>
      <c r="F190" s="288" t="s">
        <v>283</v>
      </c>
      <c r="G190" s="288"/>
      <c r="H190" s="288"/>
      <c r="I190" s="288"/>
      <c r="J190" s="173" t="s">
        <v>213</v>
      </c>
      <c r="K190" s="174">
        <v>0.48399999999999999</v>
      </c>
      <c r="L190" s="289">
        <v>0</v>
      </c>
      <c r="M190" s="290"/>
      <c r="N190" s="291">
        <f>ROUND(L190*K190,2)</f>
        <v>0</v>
      </c>
      <c r="O190" s="291"/>
      <c r="P190" s="291"/>
      <c r="Q190" s="291"/>
      <c r="R190" s="40"/>
      <c r="T190" s="175" t="s">
        <v>21</v>
      </c>
      <c r="U190" s="47" t="s">
        <v>44</v>
      </c>
      <c r="V190" s="39"/>
      <c r="W190" s="176">
        <f>V190*K190</f>
        <v>0</v>
      </c>
      <c r="X190" s="176">
        <v>1.01684</v>
      </c>
      <c r="Y190" s="176">
        <f>X190*K190</f>
        <v>0.49215055999999996</v>
      </c>
      <c r="Z190" s="176">
        <v>0</v>
      </c>
      <c r="AA190" s="177">
        <f>Z190*K190</f>
        <v>0</v>
      </c>
      <c r="AR190" s="21" t="s">
        <v>92</v>
      </c>
      <c r="AT190" s="21" t="s">
        <v>164</v>
      </c>
      <c r="AU190" s="21" t="s">
        <v>86</v>
      </c>
      <c r="AY190" s="21" t="s">
        <v>163</v>
      </c>
      <c r="BE190" s="113">
        <f>IF(U190="základná",N190,0)</f>
        <v>0</v>
      </c>
      <c r="BF190" s="113">
        <f>IF(U190="znížená",N190,0)</f>
        <v>0</v>
      </c>
      <c r="BG190" s="113">
        <f>IF(U190="zákl. prenesená",N190,0)</f>
        <v>0</v>
      </c>
      <c r="BH190" s="113">
        <f>IF(U190="zníž. prenesená",N190,0)</f>
        <v>0</v>
      </c>
      <c r="BI190" s="113">
        <f>IF(U190="nulová",N190,0)</f>
        <v>0</v>
      </c>
      <c r="BJ190" s="21" t="s">
        <v>86</v>
      </c>
      <c r="BK190" s="113">
        <f>ROUND(L190*K190,2)</f>
        <v>0</v>
      </c>
      <c r="BL190" s="21" t="s">
        <v>92</v>
      </c>
      <c r="BM190" s="21" t="s">
        <v>284</v>
      </c>
    </row>
    <row r="191" spans="2:65" s="10" customFormat="1" ht="22.5" customHeight="1">
      <c r="B191" s="178"/>
      <c r="C191" s="179"/>
      <c r="D191" s="179"/>
      <c r="E191" s="180" t="s">
        <v>21</v>
      </c>
      <c r="F191" s="292" t="s">
        <v>285</v>
      </c>
      <c r="G191" s="293"/>
      <c r="H191" s="293"/>
      <c r="I191" s="293"/>
      <c r="J191" s="179"/>
      <c r="K191" s="181">
        <v>0.48399999999999999</v>
      </c>
      <c r="L191" s="179"/>
      <c r="M191" s="179"/>
      <c r="N191" s="179"/>
      <c r="O191" s="179"/>
      <c r="P191" s="179"/>
      <c r="Q191" s="179"/>
      <c r="R191" s="182"/>
      <c r="T191" s="183"/>
      <c r="U191" s="179"/>
      <c r="V191" s="179"/>
      <c r="W191" s="179"/>
      <c r="X191" s="179"/>
      <c r="Y191" s="179"/>
      <c r="Z191" s="179"/>
      <c r="AA191" s="184"/>
      <c r="AT191" s="185" t="s">
        <v>170</v>
      </c>
      <c r="AU191" s="185" t="s">
        <v>86</v>
      </c>
      <c r="AV191" s="10" t="s">
        <v>86</v>
      </c>
      <c r="AW191" s="10" t="s">
        <v>34</v>
      </c>
      <c r="AX191" s="10" t="s">
        <v>77</v>
      </c>
      <c r="AY191" s="185" t="s">
        <v>163</v>
      </c>
    </row>
    <row r="192" spans="2:65" s="9" customFormat="1" ht="29.85" customHeight="1">
      <c r="B192" s="160"/>
      <c r="C192" s="161"/>
      <c r="D192" s="170" t="s">
        <v>126</v>
      </c>
      <c r="E192" s="170"/>
      <c r="F192" s="170"/>
      <c r="G192" s="170"/>
      <c r="H192" s="170"/>
      <c r="I192" s="170"/>
      <c r="J192" s="170"/>
      <c r="K192" s="170"/>
      <c r="L192" s="170"/>
      <c r="M192" s="170"/>
      <c r="N192" s="303">
        <f>BK192</f>
        <v>0</v>
      </c>
      <c r="O192" s="304"/>
      <c r="P192" s="304"/>
      <c r="Q192" s="304"/>
      <c r="R192" s="163"/>
      <c r="T192" s="164"/>
      <c r="U192" s="161"/>
      <c r="V192" s="161"/>
      <c r="W192" s="165">
        <f>SUM(W193:W217)</f>
        <v>0</v>
      </c>
      <c r="X192" s="161"/>
      <c r="Y192" s="165">
        <f>SUM(Y193:Y217)</f>
        <v>120.84125208</v>
      </c>
      <c r="Z192" s="161"/>
      <c r="AA192" s="166">
        <f>SUM(AA193:AA217)</f>
        <v>0</v>
      </c>
      <c r="AR192" s="167" t="s">
        <v>83</v>
      </c>
      <c r="AT192" s="168" t="s">
        <v>76</v>
      </c>
      <c r="AU192" s="168" t="s">
        <v>83</v>
      </c>
      <c r="AY192" s="167" t="s">
        <v>163</v>
      </c>
      <c r="BK192" s="169">
        <f>SUM(BK193:BK217)</f>
        <v>0</v>
      </c>
    </row>
    <row r="193" spans="2:65" s="1" customFormat="1" ht="31.5" customHeight="1">
      <c r="B193" s="38"/>
      <c r="C193" s="171" t="s">
        <v>286</v>
      </c>
      <c r="D193" s="171" t="s">
        <v>164</v>
      </c>
      <c r="E193" s="172" t="s">
        <v>287</v>
      </c>
      <c r="F193" s="288" t="s">
        <v>288</v>
      </c>
      <c r="G193" s="288"/>
      <c r="H193" s="288"/>
      <c r="I193" s="288"/>
      <c r="J193" s="173" t="s">
        <v>261</v>
      </c>
      <c r="K193" s="174">
        <v>412.88799999999998</v>
      </c>
      <c r="L193" s="289">
        <v>0</v>
      </c>
      <c r="M193" s="290"/>
      <c r="N193" s="291">
        <f>ROUND(L193*K193,2)</f>
        <v>0</v>
      </c>
      <c r="O193" s="291"/>
      <c r="P193" s="291"/>
      <c r="Q193" s="291"/>
      <c r="R193" s="40"/>
      <c r="T193" s="175" t="s">
        <v>21</v>
      </c>
      <c r="U193" s="47" t="s">
        <v>44</v>
      </c>
      <c r="V193" s="39"/>
      <c r="W193" s="176">
        <f>V193*K193</f>
        <v>0</v>
      </c>
      <c r="X193" s="176">
        <v>5.4000000000000003E-3</v>
      </c>
      <c r="Y193" s="176">
        <f>X193*K193</f>
        <v>2.2295951999999999</v>
      </c>
      <c r="Z193" s="176">
        <v>0</v>
      </c>
      <c r="AA193" s="177">
        <f>Z193*K193</f>
        <v>0</v>
      </c>
      <c r="AR193" s="21" t="s">
        <v>92</v>
      </c>
      <c r="AT193" s="21" t="s">
        <v>164</v>
      </c>
      <c r="AU193" s="21" t="s">
        <v>86</v>
      </c>
      <c r="AY193" s="21" t="s">
        <v>163</v>
      </c>
      <c r="BE193" s="113">
        <f>IF(U193="základná",N193,0)</f>
        <v>0</v>
      </c>
      <c r="BF193" s="113">
        <f>IF(U193="znížená",N193,0)</f>
        <v>0</v>
      </c>
      <c r="BG193" s="113">
        <f>IF(U193="zákl. prenesená",N193,0)</f>
        <v>0</v>
      </c>
      <c r="BH193" s="113">
        <f>IF(U193="zníž. prenesená",N193,0)</f>
        <v>0</v>
      </c>
      <c r="BI193" s="113">
        <f>IF(U193="nulová",N193,0)</f>
        <v>0</v>
      </c>
      <c r="BJ193" s="21" t="s">
        <v>86</v>
      </c>
      <c r="BK193" s="113">
        <f>ROUND(L193*K193,2)</f>
        <v>0</v>
      </c>
      <c r="BL193" s="21" t="s">
        <v>92</v>
      </c>
      <c r="BM193" s="21" t="s">
        <v>289</v>
      </c>
    </row>
    <row r="194" spans="2:65" s="10" customFormat="1" ht="22.5" customHeight="1">
      <c r="B194" s="178"/>
      <c r="C194" s="179"/>
      <c r="D194" s="179"/>
      <c r="E194" s="180" t="s">
        <v>21</v>
      </c>
      <c r="F194" s="292" t="s">
        <v>290</v>
      </c>
      <c r="G194" s="293"/>
      <c r="H194" s="293"/>
      <c r="I194" s="293"/>
      <c r="J194" s="179"/>
      <c r="K194" s="181">
        <v>55.125</v>
      </c>
      <c r="L194" s="179"/>
      <c r="M194" s="179"/>
      <c r="N194" s="179"/>
      <c r="O194" s="179"/>
      <c r="P194" s="179"/>
      <c r="Q194" s="179"/>
      <c r="R194" s="182"/>
      <c r="T194" s="183"/>
      <c r="U194" s="179"/>
      <c r="V194" s="179"/>
      <c r="W194" s="179"/>
      <c r="X194" s="179"/>
      <c r="Y194" s="179"/>
      <c r="Z194" s="179"/>
      <c r="AA194" s="184"/>
      <c r="AT194" s="185" t="s">
        <v>170</v>
      </c>
      <c r="AU194" s="185" t="s">
        <v>86</v>
      </c>
      <c r="AV194" s="10" t="s">
        <v>86</v>
      </c>
      <c r="AW194" s="10" t="s">
        <v>34</v>
      </c>
      <c r="AX194" s="10" t="s">
        <v>77</v>
      </c>
      <c r="AY194" s="185" t="s">
        <v>163</v>
      </c>
    </row>
    <row r="195" spans="2:65" s="10" customFormat="1" ht="22.5" customHeight="1">
      <c r="B195" s="178"/>
      <c r="C195" s="179"/>
      <c r="D195" s="179"/>
      <c r="E195" s="180" t="s">
        <v>21</v>
      </c>
      <c r="F195" s="294" t="s">
        <v>291</v>
      </c>
      <c r="G195" s="295"/>
      <c r="H195" s="295"/>
      <c r="I195" s="295"/>
      <c r="J195" s="179"/>
      <c r="K195" s="181">
        <v>136.94999999999999</v>
      </c>
      <c r="L195" s="179"/>
      <c r="M195" s="179"/>
      <c r="N195" s="179"/>
      <c r="O195" s="179"/>
      <c r="P195" s="179"/>
      <c r="Q195" s="179"/>
      <c r="R195" s="182"/>
      <c r="T195" s="183"/>
      <c r="U195" s="179"/>
      <c r="V195" s="179"/>
      <c r="W195" s="179"/>
      <c r="X195" s="179"/>
      <c r="Y195" s="179"/>
      <c r="Z195" s="179"/>
      <c r="AA195" s="184"/>
      <c r="AT195" s="185" t="s">
        <v>170</v>
      </c>
      <c r="AU195" s="185" t="s">
        <v>86</v>
      </c>
      <c r="AV195" s="10" t="s">
        <v>86</v>
      </c>
      <c r="AW195" s="10" t="s">
        <v>34</v>
      </c>
      <c r="AX195" s="10" t="s">
        <v>77</v>
      </c>
      <c r="AY195" s="185" t="s">
        <v>163</v>
      </c>
    </row>
    <row r="196" spans="2:65" s="10" customFormat="1" ht="22.5" customHeight="1">
      <c r="B196" s="178"/>
      <c r="C196" s="179"/>
      <c r="D196" s="179"/>
      <c r="E196" s="180" t="s">
        <v>21</v>
      </c>
      <c r="F196" s="294" t="s">
        <v>292</v>
      </c>
      <c r="G196" s="295"/>
      <c r="H196" s="295"/>
      <c r="I196" s="295"/>
      <c r="J196" s="179"/>
      <c r="K196" s="181">
        <v>45.930999999999997</v>
      </c>
      <c r="L196" s="179"/>
      <c r="M196" s="179"/>
      <c r="N196" s="179"/>
      <c r="O196" s="179"/>
      <c r="P196" s="179"/>
      <c r="Q196" s="179"/>
      <c r="R196" s="182"/>
      <c r="T196" s="183"/>
      <c r="U196" s="179"/>
      <c r="V196" s="179"/>
      <c r="W196" s="179"/>
      <c r="X196" s="179"/>
      <c r="Y196" s="179"/>
      <c r="Z196" s="179"/>
      <c r="AA196" s="184"/>
      <c r="AT196" s="185" t="s">
        <v>170</v>
      </c>
      <c r="AU196" s="185" t="s">
        <v>86</v>
      </c>
      <c r="AV196" s="10" t="s">
        <v>86</v>
      </c>
      <c r="AW196" s="10" t="s">
        <v>34</v>
      </c>
      <c r="AX196" s="10" t="s">
        <v>77</v>
      </c>
      <c r="AY196" s="185" t="s">
        <v>163</v>
      </c>
    </row>
    <row r="197" spans="2:65" s="10" customFormat="1" ht="22.5" customHeight="1">
      <c r="B197" s="178"/>
      <c r="C197" s="179"/>
      <c r="D197" s="179"/>
      <c r="E197" s="180" t="s">
        <v>21</v>
      </c>
      <c r="F197" s="294" t="s">
        <v>293</v>
      </c>
      <c r="G197" s="295"/>
      <c r="H197" s="295"/>
      <c r="I197" s="295"/>
      <c r="J197" s="179"/>
      <c r="K197" s="181">
        <v>47.731000000000002</v>
      </c>
      <c r="L197" s="179"/>
      <c r="M197" s="179"/>
      <c r="N197" s="179"/>
      <c r="O197" s="179"/>
      <c r="P197" s="179"/>
      <c r="Q197" s="179"/>
      <c r="R197" s="182"/>
      <c r="T197" s="183"/>
      <c r="U197" s="179"/>
      <c r="V197" s="179"/>
      <c r="W197" s="179"/>
      <c r="X197" s="179"/>
      <c r="Y197" s="179"/>
      <c r="Z197" s="179"/>
      <c r="AA197" s="184"/>
      <c r="AT197" s="185" t="s">
        <v>170</v>
      </c>
      <c r="AU197" s="185" t="s">
        <v>86</v>
      </c>
      <c r="AV197" s="10" t="s">
        <v>86</v>
      </c>
      <c r="AW197" s="10" t="s">
        <v>34</v>
      </c>
      <c r="AX197" s="10" t="s">
        <v>77</v>
      </c>
      <c r="AY197" s="185" t="s">
        <v>163</v>
      </c>
    </row>
    <row r="198" spans="2:65" s="10" customFormat="1" ht="22.5" customHeight="1">
      <c r="B198" s="178"/>
      <c r="C198" s="179"/>
      <c r="D198" s="179"/>
      <c r="E198" s="180" t="s">
        <v>21</v>
      </c>
      <c r="F198" s="294" t="s">
        <v>294</v>
      </c>
      <c r="G198" s="295"/>
      <c r="H198" s="295"/>
      <c r="I198" s="295"/>
      <c r="J198" s="179"/>
      <c r="K198" s="181">
        <v>66.875</v>
      </c>
      <c r="L198" s="179"/>
      <c r="M198" s="179"/>
      <c r="N198" s="179"/>
      <c r="O198" s="179"/>
      <c r="P198" s="179"/>
      <c r="Q198" s="179"/>
      <c r="R198" s="182"/>
      <c r="T198" s="183"/>
      <c r="U198" s="179"/>
      <c r="V198" s="179"/>
      <c r="W198" s="179"/>
      <c r="X198" s="179"/>
      <c r="Y198" s="179"/>
      <c r="Z198" s="179"/>
      <c r="AA198" s="184"/>
      <c r="AT198" s="185" t="s">
        <v>170</v>
      </c>
      <c r="AU198" s="185" t="s">
        <v>86</v>
      </c>
      <c r="AV198" s="10" t="s">
        <v>86</v>
      </c>
      <c r="AW198" s="10" t="s">
        <v>34</v>
      </c>
      <c r="AX198" s="10" t="s">
        <v>77</v>
      </c>
      <c r="AY198" s="185" t="s">
        <v>163</v>
      </c>
    </row>
    <row r="199" spans="2:65" s="10" customFormat="1" ht="22.5" customHeight="1">
      <c r="B199" s="178"/>
      <c r="C199" s="179"/>
      <c r="D199" s="179"/>
      <c r="E199" s="180" t="s">
        <v>21</v>
      </c>
      <c r="F199" s="294" t="s">
        <v>295</v>
      </c>
      <c r="G199" s="295"/>
      <c r="H199" s="295"/>
      <c r="I199" s="295"/>
      <c r="J199" s="179"/>
      <c r="K199" s="181">
        <v>28.713000000000001</v>
      </c>
      <c r="L199" s="179"/>
      <c r="M199" s="179"/>
      <c r="N199" s="179"/>
      <c r="O199" s="179"/>
      <c r="P199" s="179"/>
      <c r="Q199" s="179"/>
      <c r="R199" s="182"/>
      <c r="T199" s="183"/>
      <c r="U199" s="179"/>
      <c r="V199" s="179"/>
      <c r="W199" s="179"/>
      <c r="X199" s="179"/>
      <c r="Y199" s="179"/>
      <c r="Z199" s="179"/>
      <c r="AA199" s="184"/>
      <c r="AT199" s="185" t="s">
        <v>170</v>
      </c>
      <c r="AU199" s="185" t="s">
        <v>86</v>
      </c>
      <c r="AV199" s="10" t="s">
        <v>86</v>
      </c>
      <c r="AW199" s="10" t="s">
        <v>34</v>
      </c>
      <c r="AX199" s="10" t="s">
        <v>77</v>
      </c>
      <c r="AY199" s="185" t="s">
        <v>163</v>
      </c>
    </row>
    <row r="200" spans="2:65" s="10" customFormat="1" ht="22.5" customHeight="1">
      <c r="B200" s="178"/>
      <c r="C200" s="179"/>
      <c r="D200" s="179"/>
      <c r="E200" s="180" t="s">
        <v>21</v>
      </c>
      <c r="F200" s="294" t="s">
        <v>296</v>
      </c>
      <c r="G200" s="295"/>
      <c r="H200" s="295"/>
      <c r="I200" s="295"/>
      <c r="J200" s="179"/>
      <c r="K200" s="181">
        <v>31.562999999999999</v>
      </c>
      <c r="L200" s="179"/>
      <c r="M200" s="179"/>
      <c r="N200" s="179"/>
      <c r="O200" s="179"/>
      <c r="P200" s="179"/>
      <c r="Q200" s="179"/>
      <c r="R200" s="182"/>
      <c r="T200" s="183"/>
      <c r="U200" s="179"/>
      <c r="V200" s="179"/>
      <c r="W200" s="179"/>
      <c r="X200" s="179"/>
      <c r="Y200" s="179"/>
      <c r="Z200" s="179"/>
      <c r="AA200" s="184"/>
      <c r="AT200" s="185" t="s">
        <v>170</v>
      </c>
      <c r="AU200" s="185" t="s">
        <v>86</v>
      </c>
      <c r="AV200" s="10" t="s">
        <v>86</v>
      </c>
      <c r="AW200" s="10" t="s">
        <v>34</v>
      </c>
      <c r="AX200" s="10" t="s">
        <v>77</v>
      </c>
      <c r="AY200" s="185" t="s">
        <v>163</v>
      </c>
    </row>
    <row r="201" spans="2:65" s="1" customFormat="1" ht="31.5" customHeight="1">
      <c r="B201" s="38"/>
      <c r="C201" s="171" t="s">
        <v>297</v>
      </c>
      <c r="D201" s="171" t="s">
        <v>164</v>
      </c>
      <c r="E201" s="172" t="s">
        <v>298</v>
      </c>
      <c r="F201" s="288" t="s">
        <v>299</v>
      </c>
      <c r="G201" s="288"/>
      <c r="H201" s="288"/>
      <c r="I201" s="288"/>
      <c r="J201" s="173" t="s">
        <v>261</v>
      </c>
      <c r="K201" s="174">
        <v>198.048</v>
      </c>
      <c r="L201" s="289">
        <v>0</v>
      </c>
      <c r="M201" s="290"/>
      <c r="N201" s="291">
        <f>ROUND(L201*K201,2)</f>
        <v>0</v>
      </c>
      <c r="O201" s="291"/>
      <c r="P201" s="291"/>
      <c r="Q201" s="291"/>
      <c r="R201" s="40"/>
      <c r="T201" s="175" t="s">
        <v>21</v>
      </c>
      <c r="U201" s="47" t="s">
        <v>44</v>
      </c>
      <c r="V201" s="39"/>
      <c r="W201" s="176">
        <f>V201*K201</f>
        <v>0</v>
      </c>
      <c r="X201" s="176">
        <v>9.4500000000000001E-3</v>
      </c>
      <c r="Y201" s="176">
        <f>X201*K201</f>
        <v>1.8715535999999999</v>
      </c>
      <c r="Z201" s="176">
        <v>0</v>
      </c>
      <c r="AA201" s="177">
        <f>Z201*K201</f>
        <v>0</v>
      </c>
      <c r="AR201" s="21" t="s">
        <v>92</v>
      </c>
      <c r="AT201" s="21" t="s">
        <v>164</v>
      </c>
      <c r="AU201" s="21" t="s">
        <v>86</v>
      </c>
      <c r="AY201" s="21" t="s">
        <v>163</v>
      </c>
      <c r="BE201" s="113">
        <f>IF(U201="základná",N201,0)</f>
        <v>0</v>
      </c>
      <c r="BF201" s="113">
        <f>IF(U201="znížená",N201,0)</f>
        <v>0</v>
      </c>
      <c r="BG201" s="113">
        <f>IF(U201="zákl. prenesená",N201,0)</f>
        <v>0</v>
      </c>
      <c r="BH201" s="113">
        <f>IF(U201="zníž. prenesená",N201,0)</f>
        <v>0</v>
      </c>
      <c r="BI201" s="113">
        <f>IF(U201="nulová",N201,0)</f>
        <v>0</v>
      </c>
      <c r="BJ201" s="21" t="s">
        <v>86</v>
      </c>
      <c r="BK201" s="113">
        <f>ROUND(L201*K201,2)</f>
        <v>0</v>
      </c>
      <c r="BL201" s="21" t="s">
        <v>92</v>
      </c>
      <c r="BM201" s="21" t="s">
        <v>300</v>
      </c>
    </row>
    <row r="202" spans="2:65" s="10" customFormat="1" ht="22.5" customHeight="1">
      <c r="B202" s="178"/>
      <c r="C202" s="179"/>
      <c r="D202" s="179"/>
      <c r="E202" s="180" t="s">
        <v>21</v>
      </c>
      <c r="F202" s="292" t="s">
        <v>301</v>
      </c>
      <c r="G202" s="293"/>
      <c r="H202" s="293"/>
      <c r="I202" s="293"/>
      <c r="J202" s="179"/>
      <c r="K202" s="181">
        <v>13.673</v>
      </c>
      <c r="L202" s="179"/>
      <c r="M202" s="179"/>
      <c r="N202" s="179"/>
      <c r="O202" s="179"/>
      <c r="P202" s="179"/>
      <c r="Q202" s="179"/>
      <c r="R202" s="182"/>
      <c r="T202" s="183"/>
      <c r="U202" s="179"/>
      <c r="V202" s="179"/>
      <c r="W202" s="179"/>
      <c r="X202" s="179"/>
      <c r="Y202" s="179"/>
      <c r="Z202" s="179"/>
      <c r="AA202" s="184"/>
      <c r="AT202" s="185" t="s">
        <v>170</v>
      </c>
      <c r="AU202" s="185" t="s">
        <v>86</v>
      </c>
      <c r="AV202" s="10" t="s">
        <v>86</v>
      </c>
      <c r="AW202" s="10" t="s">
        <v>34</v>
      </c>
      <c r="AX202" s="10" t="s">
        <v>77</v>
      </c>
      <c r="AY202" s="185" t="s">
        <v>163</v>
      </c>
    </row>
    <row r="203" spans="2:65" s="10" customFormat="1" ht="22.5" customHeight="1">
      <c r="B203" s="178"/>
      <c r="C203" s="179"/>
      <c r="D203" s="179"/>
      <c r="E203" s="180" t="s">
        <v>21</v>
      </c>
      <c r="F203" s="294" t="s">
        <v>302</v>
      </c>
      <c r="G203" s="295"/>
      <c r="H203" s="295"/>
      <c r="I203" s="295"/>
      <c r="J203" s="179"/>
      <c r="K203" s="181">
        <v>1.2470000000000001</v>
      </c>
      <c r="L203" s="179"/>
      <c r="M203" s="179"/>
      <c r="N203" s="179"/>
      <c r="O203" s="179"/>
      <c r="P203" s="179"/>
      <c r="Q203" s="179"/>
      <c r="R203" s="182"/>
      <c r="T203" s="183"/>
      <c r="U203" s="179"/>
      <c r="V203" s="179"/>
      <c r="W203" s="179"/>
      <c r="X203" s="179"/>
      <c r="Y203" s="179"/>
      <c r="Z203" s="179"/>
      <c r="AA203" s="184"/>
      <c r="AT203" s="185" t="s">
        <v>170</v>
      </c>
      <c r="AU203" s="185" t="s">
        <v>86</v>
      </c>
      <c r="AV203" s="10" t="s">
        <v>86</v>
      </c>
      <c r="AW203" s="10" t="s">
        <v>34</v>
      </c>
      <c r="AX203" s="10" t="s">
        <v>77</v>
      </c>
      <c r="AY203" s="185" t="s">
        <v>163</v>
      </c>
    </row>
    <row r="204" spans="2:65" s="10" customFormat="1" ht="22.5" customHeight="1">
      <c r="B204" s="178"/>
      <c r="C204" s="179"/>
      <c r="D204" s="179"/>
      <c r="E204" s="180" t="s">
        <v>21</v>
      </c>
      <c r="F204" s="294" t="s">
        <v>303</v>
      </c>
      <c r="G204" s="295"/>
      <c r="H204" s="295"/>
      <c r="I204" s="295"/>
      <c r="J204" s="179"/>
      <c r="K204" s="181">
        <v>22.023</v>
      </c>
      <c r="L204" s="179"/>
      <c r="M204" s="179"/>
      <c r="N204" s="179"/>
      <c r="O204" s="179"/>
      <c r="P204" s="179"/>
      <c r="Q204" s="179"/>
      <c r="R204" s="182"/>
      <c r="T204" s="183"/>
      <c r="U204" s="179"/>
      <c r="V204" s="179"/>
      <c r="W204" s="179"/>
      <c r="X204" s="179"/>
      <c r="Y204" s="179"/>
      <c r="Z204" s="179"/>
      <c r="AA204" s="184"/>
      <c r="AT204" s="185" t="s">
        <v>170</v>
      </c>
      <c r="AU204" s="185" t="s">
        <v>86</v>
      </c>
      <c r="AV204" s="10" t="s">
        <v>86</v>
      </c>
      <c r="AW204" s="10" t="s">
        <v>34</v>
      </c>
      <c r="AX204" s="10" t="s">
        <v>77</v>
      </c>
      <c r="AY204" s="185" t="s">
        <v>163</v>
      </c>
    </row>
    <row r="205" spans="2:65" s="10" customFormat="1" ht="22.5" customHeight="1">
      <c r="B205" s="178"/>
      <c r="C205" s="179"/>
      <c r="D205" s="179"/>
      <c r="E205" s="180" t="s">
        <v>21</v>
      </c>
      <c r="F205" s="294" t="s">
        <v>304</v>
      </c>
      <c r="G205" s="295"/>
      <c r="H205" s="295"/>
      <c r="I205" s="295"/>
      <c r="J205" s="179"/>
      <c r="K205" s="181">
        <v>9.0210000000000008</v>
      </c>
      <c r="L205" s="179"/>
      <c r="M205" s="179"/>
      <c r="N205" s="179"/>
      <c r="O205" s="179"/>
      <c r="P205" s="179"/>
      <c r="Q205" s="179"/>
      <c r="R205" s="182"/>
      <c r="T205" s="183"/>
      <c r="U205" s="179"/>
      <c r="V205" s="179"/>
      <c r="W205" s="179"/>
      <c r="X205" s="179"/>
      <c r="Y205" s="179"/>
      <c r="Z205" s="179"/>
      <c r="AA205" s="184"/>
      <c r="AT205" s="185" t="s">
        <v>170</v>
      </c>
      <c r="AU205" s="185" t="s">
        <v>86</v>
      </c>
      <c r="AV205" s="10" t="s">
        <v>86</v>
      </c>
      <c r="AW205" s="10" t="s">
        <v>34</v>
      </c>
      <c r="AX205" s="10" t="s">
        <v>77</v>
      </c>
      <c r="AY205" s="185" t="s">
        <v>163</v>
      </c>
    </row>
    <row r="206" spans="2:65" s="10" customFormat="1" ht="22.5" customHeight="1">
      <c r="B206" s="178"/>
      <c r="C206" s="179"/>
      <c r="D206" s="179"/>
      <c r="E206" s="180" t="s">
        <v>21</v>
      </c>
      <c r="F206" s="294" t="s">
        <v>305</v>
      </c>
      <c r="G206" s="295"/>
      <c r="H206" s="295"/>
      <c r="I206" s="295"/>
      <c r="J206" s="179"/>
      <c r="K206" s="181">
        <v>111.092</v>
      </c>
      <c r="L206" s="179"/>
      <c r="M206" s="179"/>
      <c r="N206" s="179"/>
      <c r="O206" s="179"/>
      <c r="P206" s="179"/>
      <c r="Q206" s="179"/>
      <c r="R206" s="182"/>
      <c r="T206" s="183"/>
      <c r="U206" s="179"/>
      <c r="V206" s="179"/>
      <c r="W206" s="179"/>
      <c r="X206" s="179"/>
      <c r="Y206" s="179"/>
      <c r="Z206" s="179"/>
      <c r="AA206" s="184"/>
      <c r="AT206" s="185" t="s">
        <v>170</v>
      </c>
      <c r="AU206" s="185" t="s">
        <v>86</v>
      </c>
      <c r="AV206" s="10" t="s">
        <v>86</v>
      </c>
      <c r="AW206" s="10" t="s">
        <v>34</v>
      </c>
      <c r="AX206" s="10" t="s">
        <v>77</v>
      </c>
      <c r="AY206" s="185" t="s">
        <v>163</v>
      </c>
    </row>
    <row r="207" spans="2:65" s="10" customFormat="1" ht="22.5" customHeight="1">
      <c r="B207" s="178"/>
      <c r="C207" s="179"/>
      <c r="D207" s="179"/>
      <c r="E207" s="180" t="s">
        <v>21</v>
      </c>
      <c r="F207" s="294" t="s">
        <v>306</v>
      </c>
      <c r="G207" s="295"/>
      <c r="H207" s="295"/>
      <c r="I207" s="295"/>
      <c r="J207" s="179"/>
      <c r="K207" s="181">
        <v>40.991999999999997</v>
      </c>
      <c r="L207" s="179"/>
      <c r="M207" s="179"/>
      <c r="N207" s="179"/>
      <c r="O207" s="179"/>
      <c r="P207" s="179"/>
      <c r="Q207" s="179"/>
      <c r="R207" s="182"/>
      <c r="T207" s="183"/>
      <c r="U207" s="179"/>
      <c r="V207" s="179"/>
      <c r="W207" s="179"/>
      <c r="X207" s="179"/>
      <c r="Y207" s="179"/>
      <c r="Z207" s="179"/>
      <c r="AA207" s="184"/>
      <c r="AT207" s="185" t="s">
        <v>170</v>
      </c>
      <c r="AU207" s="185" t="s">
        <v>86</v>
      </c>
      <c r="AV207" s="10" t="s">
        <v>86</v>
      </c>
      <c r="AW207" s="10" t="s">
        <v>34</v>
      </c>
      <c r="AX207" s="10" t="s">
        <v>77</v>
      </c>
      <c r="AY207" s="185" t="s">
        <v>163</v>
      </c>
    </row>
    <row r="208" spans="2:65" s="1" customFormat="1" ht="31.5" customHeight="1">
      <c r="B208" s="38"/>
      <c r="C208" s="171" t="s">
        <v>307</v>
      </c>
      <c r="D208" s="171" t="s">
        <v>164</v>
      </c>
      <c r="E208" s="172" t="s">
        <v>308</v>
      </c>
      <c r="F208" s="288" t="s">
        <v>309</v>
      </c>
      <c r="G208" s="288"/>
      <c r="H208" s="288"/>
      <c r="I208" s="288"/>
      <c r="J208" s="173" t="s">
        <v>167</v>
      </c>
      <c r="K208" s="174">
        <v>29.484000000000002</v>
      </c>
      <c r="L208" s="289">
        <v>0</v>
      </c>
      <c r="M208" s="290"/>
      <c r="N208" s="291">
        <f>ROUND(L208*K208,2)</f>
        <v>0</v>
      </c>
      <c r="O208" s="291"/>
      <c r="P208" s="291"/>
      <c r="Q208" s="291"/>
      <c r="R208" s="40"/>
      <c r="T208" s="175" t="s">
        <v>21</v>
      </c>
      <c r="U208" s="47" t="s">
        <v>44</v>
      </c>
      <c r="V208" s="39"/>
      <c r="W208" s="176">
        <f>V208*K208</f>
        <v>0</v>
      </c>
      <c r="X208" s="176">
        <v>2.19407</v>
      </c>
      <c r="Y208" s="176">
        <f>X208*K208</f>
        <v>64.689959880000004</v>
      </c>
      <c r="Z208" s="176">
        <v>0</v>
      </c>
      <c r="AA208" s="177">
        <f>Z208*K208</f>
        <v>0</v>
      </c>
      <c r="AR208" s="21" t="s">
        <v>92</v>
      </c>
      <c r="AT208" s="21" t="s">
        <v>164</v>
      </c>
      <c r="AU208" s="21" t="s">
        <v>86</v>
      </c>
      <c r="AY208" s="21" t="s">
        <v>163</v>
      </c>
      <c r="BE208" s="113">
        <f>IF(U208="základná",N208,0)</f>
        <v>0</v>
      </c>
      <c r="BF208" s="113">
        <f>IF(U208="znížená",N208,0)</f>
        <v>0</v>
      </c>
      <c r="BG208" s="113">
        <f>IF(U208="zákl. prenesená",N208,0)</f>
        <v>0</v>
      </c>
      <c r="BH208" s="113">
        <f>IF(U208="zníž. prenesená",N208,0)</f>
        <v>0</v>
      </c>
      <c r="BI208" s="113">
        <f>IF(U208="nulová",N208,0)</f>
        <v>0</v>
      </c>
      <c r="BJ208" s="21" t="s">
        <v>86</v>
      </c>
      <c r="BK208" s="113">
        <f>ROUND(L208*K208,2)</f>
        <v>0</v>
      </c>
      <c r="BL208" s="21" t="s">
        <v>92</v>
      </c>
      <c r="BM208" s="21" t="s">
        <v>310</v>
      </c>
    </row>
    <row r="209" spans="2:65" s="10" customFormat="1" ht="22.5" customHeight="1">
      <c r="B209" s="178"/>
      <c r="C209" s="179"/>
      <c r="D209" s="179"/>
      <c r="E209" s="180" t="s">
        <v>21</v>
      </c>
      <c r="F209" s="292" t="s">
        <v>311</v>
      </c>
      <c r="G209" s="293"/>
      <c r="H209" s="293"/>
      <c r="I209" s="293"/>
      <c r="J209" s="179"/>
      <c r="K209" s="181">
        <v>29.484000000000002</v>
      </c>
      <c r="L209" s="179"/>
      <c r="M209" s="179"/>
      <c r="N209" s="179"/>
      <c r="O209" s="179"/>
      <c r="P209" s="179"/>
      <c r="Q209" s="179"/>
      <c r="R209" s="182"/>
      <c r="T209" s="183"/>
      <c r="U209" s="179"/>
      <c r="V209" s="179"/>
      <c r="W209" s="179"/>
      <c r="X209" s="179"/>
      <c r="Y209" s="179"/>
      <c r="Z209" s="179"/>
      <c r="AA209" s="184"/>
      <c r="AT209" s="185" t="s">
        <v>170</v>
      </c>
      <c r="AU209" s="185" t="s">
        <v>86</v>
      </c>
      <c r="AV209" s="10" t="s">
        <v>86</v>
      </c>
      <c r="AW209" s="10" t="s">
        <v>34</v>
      </c>
      <c r="AX209" s="10" t="s">
        <v>77</v>
      </c>
      <c r="AY209" s="185" t="s">
        <v>163</v>
      </c>
    </row>
    <row r="210" spans="2:65" s="1" customFormat="1" ht="44.25" customHeight="1">
      <c r="B210" s="38"/>
      <c r="C210" s="171" t="s">
        <v>312</v>
      </c>
      <c r="D210" s="171" t="s">
        <v>164</v>
      </c>
      <c r="E210" s="172" t="s">
        <v>313</v>
      </c>
      <c r="F210" s="288" t="s">
        <v>314</v>
      </c>
      <c r="G210" s="288"/>
      <c r="H210" s="288"/>
      <c r="I210" s="288"/>
      <c r="J210" s="173" t="s">
        <v>261</v>
      </c>
      <c r="K210" s="174">
        <v>163.79</v>
      </c>
      <c r="L210" s="289">
        <v>0</v>
      </c>
      <c r="M210" s="290"/>
      <c r="N210" s="291">
        <f>ROUND(L210*K210,2)</f>
        <v>0</v>
      </c>
      <c r="O210" s="291"/>
      <c r="P210" s="291"/>
      <c r="Q210" s="291"/>
      <c r="R210" s="40"/>
      <c r="T210" s="175" t="s">
        <v>21</v>
      </c>
      <c r="U210" s="47" t="s">
        <v>44</v>
      </c>
      <c r="V210" s="39"/>
      <c r="W210" s="176">
        <f>V210*K210</f>
        <v>0</v>
      </c>
      <c r="X210" s="176">
        <v>0.28998000000000002</v>
      </c>
      <c r="Y210" s="176">
        <f>X210*K210</f>
        <v>47.495824200000001</v>
      </c>
      <c r="Z210" s="176">
        <v>0</v>
      </c>
      <c r="AA210" s="177">
        <f>Z210*K210</f>
        <v>0</v>
      </c>
      <c r="AR210" s="21" t="s">
        <v>92</v>
      </c>
      <c r="AT210" s="21" t="s">
        <v>164</v>
      </c>
      <c r="AU210" s="21" t="s">
        <v>86</v>
      </c>
      <c r="AY210" s="21" t="s">
        <v>163</v>
      </c>
      <c r="BE210" s="113">
        <f>IF(U210="základná",N210,0)</f>
        <v>0</v>
      </c>
      <c r="BF210" s="113">
        <f>IF(U210="znížená",N210,0)</f>
        <v>0</v>
      </c>
      <c r="BG210" s="113">
        <f>IF(U210="zákl. prenesená",N210,0)</f>
        <v>0</v>
      </c>
      <c r="BH210" s="113">
        <f>IF(U210="zníž. prenesená",N210,0)</f>
        <v>0</v>
      </c>
      <c r="BI210" s="113">
        <f>IF(U210="nulová",N210,0)</f>
        <v>0</v>
      </c>
      <c r="BJ210" s="21" t="s">
        <v>86</v>
      </c>
      <c r="BK210" s="113">
        <f>ROUND(L210*K210,2)</f>
        <v>0</v>
      </c>
      <c r="BL210" s="21" t="s">
        <v>92</v>
      </c>
      <c r="BM210" s="21" t="s">
        <v>315</v>
      </c>
    </row>
    <row r="211" spans="2:65" s="10" customFormat="1" ht="22.5" customHeight="1">
      <c r="B211" s="178"/>
      <c r="C211" s="179"/>
      <c r="D211" s="179"/>
      <c r="E211" s="180" t="s">
        <v>21</v>
      </c>
      <c r="F211" s="292" t="s">
        <v>316</v>
      </c>
      <c r="G211" s="293"/>
      <c r="H211" s="293"/>
      <c r="I211" s="293"/>
      <c r="J211" s="179"/>
      <c r="K211" s="181">
        <v>163.79</v>
      </c>
      <c r="L211" s="179"/>
      <c r="M211" s="179"/>
      <c r="N211" s="179"/>
      <c r="O211" s="179"/>
      <c r="P211" s="179"/>
      <c r="Q211" s="179"/>
      <c r="R211" s="182"/>
      <c r="T211" s="183"/>
      <c r="U211" s="179"/>
      <c r="V211" s="179"/>
      <c r="W211" s="179"/>
      <c r="X211" s="179"/>
      <c r="Y211" s="179"/>
      <c r="Z211" s="179"/>
      <c r="AA211" s="184"/>
      <c r="AT211" s="185" t="s">
        <v>170</v>
      </c>
      <c r="AU211" s="185" t="s">
        <v>86</v>
      </c>
      <c r="AV211" s="10" t="s">
        <v>86</v>
      </c>
      <c r="AW211" s="10" t="s">
        <v>34</v>
      </c>
      <c r="AX211" s="10" t="s">
        <v>77</v>
      </c>
      <c r="AY211" s="185" t="s">
        <v>163</v>
      </c>
    </row>
    <row r="212" spans="2:65" s="1" customFormat="1" ht="44.25" customHeight="1">
      <c r="B212" s="38"/>
      <c r="C212" s="171" t="s">
        <v>317</v>
      </c>
      <c r="D212" s="171" t="s">
        <v>164</v>
      </c>
      <c r="E212" s="172" t="s">
        <v>318</v>
      </c>
      <c r="F212" s="288" t="s">
        <v>319</v>
      </c>
      <c r="G212" s="288"/>
      <c r="H212" s="288"/>
      <c r="I212" s="288"/>
      <c r="J212" s="173" t="s">
        <v>167</v>
      </c>
      <c r="K212" s="174">
        <v>20.474</v>
      </c>
      <c r="L212" s="289">
        <v>0</v>
      </c>
      <c r="M212" s="290"/>
      <c r="N212" s="291">
        <f>ROUND(L212*K212,2)</f>
        <v>0</v>
      </c>
      <c r="O212" s="291"/>
      <c r="P212" s="291"/>
      <c r="Q212" s="291"/>
      <c r="R212" s="40"/>
      <c r="T212" s="175" t="s">
        <v>21</v>
      </c>
      <c r="U212" s="47" t="s">
        <v>44</v>
      </c>
      <c r="V212" s="39"/>
      <c r="W212" s="176">
        <f>V212*K212</f>
        <v>0</v>
      </c>
      <c r="X212" s="176">
        <v>0.1515</v>
      </c>
      <c r="Y212" s="176">
        <f>X212*K212</f>
        <v>3.1018110000000001</v>
      </c>
      <c r="Z212" s="176">
        <v>0</v>
      </c>
      <c r="AA212" s="177">
        <f>Z212*K212</f>
        <v>0</v>
      </c>
      <c r="AR212" s="21" t="s">
        <v>92</v>
      </c>
      <c r="AT212" s="21" t="s">
        <v>164</v>
      </c>
      <c r="AU212" s="21" t="s">
        <v>86</v>
      </c>
      <c r="AY212" s="21" t="s">
        <v>163</v>
      </c>
      <c r="BE212" s="113">
        <f>IF(U212="základná",N212,0)</f>
        <v>0</v>
      </c>
      <c r="BF212" s="113">
        <f>IF(U212="znížená",N212,0)</f>
        <v>0</v>
      </c>
      <c r="BG212" s="113">
        <f>IF(U212="zákl. prenesená",N212,0)</f>
        <v>0</v>
      </c>
      <c r="BH212" s="113">
        <f>IF(U212="zníž. prenesená",N212,0)</f>
        <v>0</v>
      </c>
      <c r="BI212" s="113">
        <f>IF(U212="nulová",N212,0)</f>
        <v>0</v>
      </c>
      <c r="BJ212" s="21" t="s">
        <v>86</v>
      </c>
      <c r="BK212" s="113">
        <f>ROUND(L212*K212,2)</f>
        <v>0</v>
      </c>
      <c r="BL212" s="21" t="s">
        <v>92</v>
      </c>
      <c r="BM212" s="21" t="s">
        <v>320</v>
      </c>
    </row>
    <row r="213" spans="2:65" s="10" customFormat="1" ht="22.5" customHeight="1">
      <c r="B213" s="178"/>
      <c r="C213" s="179"/>
      <c r="D213" s="179"/>
      <c r="E213" s="180" t="s">
        <v>21</v>
      </c>
      <c r="F213" s="292" t="s">
        <v>321</v>
      </c>
      <c r="G213" s="293"/>
      <c r="H213" s="293"/>
      <c r="I213" s="293"/>
      <c r="J213" s="179"/>
      <c r="K213" s="181">
        <v>20.474</v>
      </c>
      <c r="L213" s="179"/>
      <c r="M213" s="179"/>
      <c r="N213" s="179"/>
      <c r="O213" s="179"/>
      <c r="P213" s="179"/>
      <c r="Q213" s="179"/>
      <c r="R213" s="182"/>
      <c r="T213" s="183"/>
      <c r="U213" s="179"/>
      <c r="V213" s="179"/>
      <c r="W213" s="179"/>
      <c r="X213" s="179"/>
      <c r="Y213" s="179"/>
      <c r="Z213" s="179"/>
      <c r="AA213" s="184"/>
      <c r="AT213" s="185" t="s">
        <v>170</v>
      </c>
      <c r="AU213" s="185" t="s">
        <v>86</v>
      </c>
      <c r="AV213" s="10" t="s">
        <v>86</v>
      </c>
      <c r="AW213" s="10" t="s">
        <v>34</v>
      </c>
      <c r="AX213" s="10" t="s">
        <v>77</v>
      </c>
      <c r="AY213" s="185" t="s">
        <v>163</v>
      </c>
    </row>
    <row r="214" spans="2:65" s="1" customFormat="1" ht="44.25" customHeight="1">
      <c r="B214" s="38"/>
      <c r="C214" s="171" t="s">
        <v>322</v>
      </c>
      <c r="D214" s="171" t="s">
        <v>164</v>
      </c>
      <c r="E214" s="172" t="s">
        <v>323</v>
      </c>
      <c r="F214" s="288" t="s">
        <v>324</v>
      </c>
      <c r="G214" s="288"/>
      <c r="H214" s="288"/>
      <c r="I214" s="288"/>
      <c r="J214" s="173" t="s">
        <v>167</v>
      </c>
      <c r="K214" s="174">
        <v>29.484000000000002</v>
      </c>
      <c r="L214" s="289">
        <v>0</v>
      </c>
      <c r="M214" s="290"/>
      <c r="N214" s="291">
        <f>ROUND(L214*K214,2)</f>
        <v>0</v>
      </c>
      <c r="O214" s="291"/>
      <c r="P214" s="291"/>
      <c r="Q214" s="291"/>
      <c r="R214" s="40"/>
      <c r="T214" s="175" t="s">
        <v>21</v>
      </c>
      <c r="U214" s="47" t="s">
        <v>44</v>
      </c>
      <c r="V214" s="39"/>
      <c r="W214" s="176">
        <f>V214*K214</f>
        <v>0</v>
      </c>
      <c r="X214" s="176">
        <v>0</v>
      </c>
      <c r="Y214" s="176">
        <f>X214*K214</f>
        <v>0</v>
      </c>
      <c r="Z214" s="176">
        <v>0</v>
      </c>
      <c r="AA214" s="177">
        <f>Z214*K214</f>
        <v>0</v>
      </c>
      <c r="AR214" s="21" t="s">
        <v>92</v>
      </c>
      <c r="AT214" s="21" t="s">
        <v>164</v>
      </c>
      <c r="AU214" s="21" t="s">
        <v>86</v>
      </c>
      <c r="AY214" s="21" t="s">
        <v>163</v>
      </c>
      <c r="BE214" s="113">
        <f>IF(U214="základná",N214,0)</f>
        <v>0</v>
      </c>
      <c r="BF214" s="113">
        <f>IF(U214="znížená",N214,0)</f>
        <v>0</v>
      </c>
      <c r="BG214" s="113">
        <f>IF(U214="zákl. prenesená",N214,0)</f>
        <v>0</v>
      </c>
      <c r="BH214" s="113">
        <f>IF(U214="zníž. prenesená",N214,0)</f>
        <v>0</v>
      </c>
      <c r="BI214" s="113">
        <f>IF(U214="nulová",N214,0)</f>
        <v>0</v>
      </c>
      <c r="BJ214" s="21" t="s">
        <v>86</v>
      </c>
      <c r="BK214" s="113">
        <f>ROUND(L214*K214,2)</f>
        <v>0</v>
      </c>
      <c r="BL214" s="21" t="s">
        <v>92</v>
      </c>
      <c r="BM214" s="21" t="s">
        <v>325</v>
      </c>
    </row>
    <row r="215" spans="2:65" s="1" customFormat="1" ht="44.25" customHeight="1">
      <c r="B215" s="38"/>
      <c r="C215" s="171" t="s">
        <v>326</v>
      </c>
      <c r="D215" s="171" t="s">
        <v>164</v>
      </c>
      <c r="E215" s="172" t="s">
        <v>327</v>
      </c>
      <c r="F215" s="288" t="s">
        <v>328</v>
      </c>
      <c r="G215" s="288"/>
      <c r="H215" s="288"/>
      <c r="I215" s="288"/>
      <c r="J215" s="173" t="s">
        <v>261</v>
      </c>
      <c r="K215" s="174">
        <v>231.66</v>
      </c>
      <c r="L215" s="289">
        <v>0</v>
      </c>
      <c r="M215" s="290"/>
      <c r="N215" s="291">
        <f>ROUND(L215*K215,2)</f>
        <v>0</v>
      </c>
      <c r="O215" s="291"/>
      <c r="P215" s="291"/>
      <c r="Q215" s="291"/>
      <c r="R215" s="40"/>
      <c r="T215" s="175" t="s">
        <v>21</v>
      </c>
      <c r="U215" s="47" t="s">
        <v>44</v>
      </c>
      <c r="V215" s="39"/>
      <c r="W215" s="176">
        <f>V215*K215</f>
        <v>0</v>
      </c>
      <c r="X215" s="176">
        <v>6.2700000000000004E-3</v>
      </c>
      <c r="Y215" s="176">
        <f>X215*K215</f>
        <v>1.4525082</v>
      </c>
      <c r="Z215" s="176">
        <v>0</v>
      </c>
      <c r="AA215" s="177">
        <f>Z215*K215</f>
        <v>0</v>
      </c>
      <c r="AR215" s="21" t="s">
        <v>92</v>
      </c>
      <c r="AT215" s="21" t="s">
        <v>164</v>
      </c>
      <c r="AU215" s="21" t="s">
        <v>86</v>
      </c>
      <c r="AY215" s="21" t="s">
        <v>163</v>
      </c>
      <c r="BE215" s="113">
        <f>IF(U215="základná",N215,0)</f>
        <v>0</v>
      </c>
      <c r="BF215" s="113">
        <f>IF(U215="znížená",N215,0)</f>
        <v>0</v>
      </c>
      <c r="BG215" s="113">
        <f>IF(U215="zákl. prenesená",N215,0)</f>
        <v>0</v>
      </c>
      <c r="BH215" s="113">
        <f>IF(U215="zníž. prenesená",N215,0)</f>
        <v>0</v>
      </c>
      <c r="BI215" s="113">
        <f>IF(U215="nulová",N215,0)</f>
        <v>0</v>
      </c>
      <c r="BJ215" s="21" t="s">
        <v>86</v>
      </c>
      <c r="BK215" s="113">
        <f>ROUND(L215*K215,2)</f>
        <v>0</v>
      </c>
      <c r="BL215" s="21" t="s">
        <v>92</v>
      </c>
      <c r="BM215" s="21" t="s">
        <v>329</v>
      </c>
    </row>
    <row r="216" spans="2:65" s="10" customFormat="1" ht="22.5" customHeight="1">
      <c r="B216" s="178"/>
      <c r="C216" s="179"/>
      <c r="D216" s="179"/>
      <c r="E216" s="180" t="s">
        <v>21</v>
      </c>
      <c r="F216" s="292" t="s">
        <v>330</v>
      </c>
      <c r="G216" s="293"/>
      <c r="H216" s="293"/>
      <c r="I216" s="293"/>
      <c r="J216" s="179"/>
      <c r="K216" s="181">
        <v>196.56</v>
      </c>
      <c r="L216" s="179"/>
      <c r="M216" s="179"/>
      <c r="N216" s="179"/>
      <c r="O216" s="179"/>
      <c r="P216" s="179"/>
      <c r="Q216" s="179"/>
      <c r="R216" s="182"/>
      <c r="T216" s="183"/>
      <c r="U216" s="179"/>
      <c r="V216" s="179"/>
      <c r="W216" s="179"/>
      <c r="X216" s="179"/>
      <c r="Y216" s="179"/>
      <c r="Z216" s="179"/>
      <c r="AA216" s="184"/>
      <c r="AT216" s="185" t="s">
        <v>170</v>
      </c>
      <c r="AU216" s="185" t="s">
        <v>86</v>
      </c>
      <c r="AV216" s="10" t="s">
        <v>86</v>
      </c>
      <c r="AW216" s="10" t="s">
        <v>34</v>
      </c>
      <c r="AX216" s="10" t="s">
        <v>77</v>
      </c>
      <c r="AY216" s="185" t="s">
        <v>163</v>
      </c>
    </row>
    <row r="217" spans="2:65" s="10" customFormat="1" ht="22.5" customHeight="1">
      <c r="B217" s="178"/>
      <c r="C217" s="179"/>
      <c r="D217" s="179"/>
      <c r="E217" s="180" t="s">
        <v>21</v>
      </c>
      <c r="F217" s="294" t="s">
        <v>331</v>
      </c>
      <c r="G217" s="295"/>
      <c r="H217" s="295"/>
      <c r="I217" s="295"/>
      <c r="J217" s="179"/>
      <c r="K217" s="181">
        <v>35.1</v>
      </c>
      <c r="L217" s="179"/>
      <c r="M217" s="179"/>
      <c r="N217" s="179"/>
      <c r="O217" s="179"/>
      <c r="P217" s="179"/>
      <c r="Q217" s="179"/>
      <c r="R217" s="182"/>
      <c r="T217" s="183"/>
      <c r="U217" s="179"/>
      <c r="V217" s="179"/>
      <c r="W217" s="179"/>
      <c r="X217" s="179"/>
      <c r="Y217" s="179"/>
      <c r="Z217" s="179"/>
      <c r="AA217" s="184"/>
      <c r="AT217" s="185" t="s">
        <v>170</v>
      </c>
      <c r="AU217" s="185" t="s">
        <v>86</v>
      </c>
      <c r="AV217" s="10" t="s">
        <v>86</v>
      </c>
      <c r="AW217" s="10" t="s">
        <v>34</v>
      </c>
      <c r="AX217" s="10" t="s">
        <v>77</v>
      </c>
      <c r="AY217" s="185" t="s">
        <v>163</v>
      </c>
    </row>
    <row r="218" spans="2:65" s="9" customFormat="1" ht="29.85" customHeight="1">
      <c r="B218" s="160"/>
      <c r="C218" s="161"/>
      <c r="D218" s="170" t="s">
        <v>127</v>
      </c>
      <c r="E218" s="170"/>
      <c r="F218" s="170"/>
      <c r="G218" s="170"/>
      <c r="H218" s="170"/>
      <c r="I218" s="170"/>
      <c r="J218" s="170"/>
      <c r="K218" s="170"/>
      <c r="L218" s="170"/>
      <c r="M218" s="170"/>
      <c r="N218" s="303">
        <f>BK218</f>
        <v>0</v>
      </c>
      <c r="O218" s="304"/>
      <c r="P218" s="304"/>
      <c r="Q218" s="304"/>
      <c r="R218" s="163"/>
      <c r="T218" s="164"/>
      <c r="U218" s="161"/>
      <c r="V218" s="161"/>
      <c r="W218" s="165">
        <f>SUM(W219:W222)</f>
        <v>0</v>
      </c>
      <c r="X218" s="161"/>
      <c r="Y218" s="165">
        <f>SUM(Y219:Y222)</f>
        <v>15.485536</v>
      </c>
      <c r="Z218" s="161"/>
      <c r="AA218" s="166">
        <f>SUM(AA219:AA222)</f>
        <v>0</v>
      </c>
      <c r="AR218" s="167" t="s">
        <v>83</v>
      </c>
      <c r="AT218" s="168" t="s">
        <v>76</v>
      </c>
      <c r="AU218" s="168" t="s">
        <v>83</v>
      </c>
      <c r="AY218" s="167" t="s">
        <v>163</v>
      </c>
      <c r="BK218" s="169">
        <f>SUM(BK219:BK222)</f>
        <v>0</v>
      </c>
    </row>
    <row r="219" spans="2:65" s="1" customFormat="1" ht="44.25" customHeight="1">
      <c r="B219" s="38"/>
      <c r="C219" s="171" t="s">
        <v>332</v>
      </c>
      <c r="D219" s="171" t="s">
        <v>164</v>
      </c>
      <c r="E219" s="172" t="s">
        <v>333</v>
      </c>
      <c r="F219" s="288" t="s">
        <v>334</v>
      </c>
      <c r="G219" s="288"/>
      <c r="H219" s="288"/>
      <c r="I219" s="288"/>
      <c r="J219" s="173" t="s">
        <v>261</v>
      </c>
      <c r="K219" s="174">
        <v>325.60000000000002</v>
      </c>
      <c r="L219" s="289">
        <v>0</v>
      </c>
      <c r="M219" s="290"/>
      <c r="N219" s="291">
        <f>ROUND(L219*K219,2)</f>
        <v>0</v>
      </c>
      <c r="O219" s="291"/>
      <c r="P219" s="291"/>
      <c r="Q219" s="291"/>
      <c r="R219" s="40"/>
      <c r="T219" s="175" t="s">
        <v>21</v>
      </c>
      <c r="U219" s="47" t="s">
        <v>44</v>
      </c>
      <c r="V219" s="39"/>
      <c r="W219" s="176">
        <f>V219*K219</f>
        <v>0</v>
      </c>
      <c r="X219" s="176">
        <v>2.572E-2</v>
      </c>
      <c r="Y219" s="176">
        <f>X219*K219</f>
        <v>8.3744320000000005</v>
      </c>
      <c r="Z219" s="176">
        <v>0</v>
      </c>
      <c r="AA219" s="177">
        <f>Z219*K219</f>
        <v>0</v>
      </c>
      <c r="AR219" s="21" t="s">
        <v>92</v>
      </c>
      <c r="AT219" s="21" t="s">
        <v>164</v>
      </c>
      <c r="AU219" s="21" t="s">
        <v>86</v>
      </c>
      <c r="AY219" s="21" t="s">
        <v>163</v>
      </c>
      <c r="BE219" s="113">
        <f>IF(U219="základná",N219,0)</f>
        <v>0</v>
      </c>
      <c r="BF219" s="113">
        <f>IF(U219="znížená",N219,0)</f>
        <v>0</v>
      </c>
      <c r="BG219" s="113">
        <f>IF(U219="zákl. prenesená",N219,0)</f>
        <v>0</v>
      </c>
      <c r="BH219" s="113">
        <f>IF(U219="zníž. prenesená",N219,0)</f>
        <v>0</v>
      </c>
      <c r="BI219" s="113">
        <f>IF(U219="nulová",N219,0)</f>
        <v>0</v>
      </c>
      <c r="BJ219" s="21" t="s">
        <v>86</v>
      </c>
      <c r="BK219" s="113">
        <f>ROUND(L219*K219,2)</f>
        <v>0</v>
      </c>
      <c r="BL219" s="21" t="s">
        <v>92</v>
      </c>
      <c r="BM219" s="21" t="s">
        <v>335</v>
      </c>
    </row>
    <row r="220" spans="2:65" s="10" customFormat="1" ht="22.5" customHeight="1">
      <c r="B220" s="178"/>
      <c r="C220" s="179"/>
      <c r="D220" s="179"/>
      <c r="E220" s="180" t="s">
        <v>21</v>
      </c>
      <c r="F220" s="292" t="s">
        <v>336</v>
      </c>
      <c r="G220" s="293"/>
      <c r="H220" s="293"/>
      <c r="I220" s="293"/>
      <c r="J220" s="179"/>
      <c r="K220" s="181">
        <v>325.60000000000002</v>
      </c>
      <c r="L220" s="179"/>
      <c r="M220" s="179"/>
      <c r="N220" s="179"/>
      <c r="O220" s="179"/>
      <c r="P220" s="179"/>
      <c r="Q220" s="179"/>
      <c r="R220" s="182"/>
      <c r="T220" s="183"/>
      <c r="U220" s="179"/>
      <c r="V220" s="179"/>
      <c r="W220" s="179"/>
      <c r="X220" s="179"/>
      <c r="Y220" s="179"/>
      <c r="Z220" s="179"/>
      <c r="AA220" s="184"/>
      <c r="AT220" s="185" t="s">
        <v>170</v>
      </c>
      <c r="AU220" s="185" t="s">
        <v>86</v>
      </c>
      <c r="AV220" s="10" t="s">
        <v>86</v>
      </c>
      <c r="AW220" s="10" t="s">
        <v>34</v>
      </c>
      <c r="AX220" s="10" t="s">
        <v>77</v>
      </c>
      <c r="AY220" s="185" t="s">
        <v>163</v>
      </c>
    </row>
    <row r="221" spans="2:65" s="1" customFormat="1" ht="57" customHeight="1">
      <c r="B221" s="38"/>
      <c r="C221" s="171" t="s">
        <v>337</v>
      </c>
      <c r="D221" s="171" t="s">
        <v>164</v>
      </c>
      <c r="E221" s="172" t="s">
        <v>338</v>
      </c>
      <c r="F221" s="288" t="s">
        <v>339</v>
      </c>
      <c r="G221" s="288"/>
      <c r="H221" s="288"/>
      <c r="I221" s="288"/>
      <c r="J221" s="173" t="s">
        <v>261</v>
      </c>
      <c r="K221" s="174">
        <v>325.60000000000002</v>
      </c>
      <c r="L221" s="289">
        <v>0</v>
      </c>
      <c r="M221" s="290"/>
      <c r="N221" s="291">
        <f>ROUND(L221*K221,2)</f>
        <v>0</v>
      </c>
      <c r="O221" s="291"/>
      <c r="P221" s="291"/>
      <c r="Q221" s="291"/>
      <c r="R221" s="40"/>
      <c r="T221" s="175" t="s">
        <v>21</v>
      </c>
      <c r="U221" s="47" t="s">
        <v>44</v>
      </c>
      <c r="V221" s="39"/>
      <c r="W221" s="176">
        <f>V221*K221</f>
        <v>0</v>
      </c>
      <c r="X221" s="176">
        <v>0</v>
      </c>
      <c r="Y221" s="176">
        <f>X221*K221</f>
        <v>0</v>
      </c>
      <c r="Z221" s="176">
        <v>0</v>
      </c>
      <c r="AA221" s="177">
        <f>Z221*K221</f>
        <v>0</v>
      </c>
      <c r="AR221" s="21" t="s">
        <v>92</v>
      </c>
      <c r="AT221" s="21" t="s">
        <v>164</v>
      </c>
      <c r="AU221" s="21" t="s">
        <v>86</v>
      </c>
      <c r="AY221" s="21" t="s">
        <v>163</v>
      </c>
      <c r="BE221" s="113">
        <f>IF(U221="základná",N221,0)</f>
        <v>0</v>
      </c>
      <c r="BF221" s="113">
        <f>IF(U221="znížená",N221,0)</f>
        <v>0</v>
      </c>
      <c r="BG221" s="113">
        <f>IF(U221="zákl. prenesená",N221,0)</f>
        <v>0</v>
      </c>
      <c r="BH221" s="113">
        <f>IF(U221="zníž. prenesená",N221,0)</f>
        <v>0</v>
      </c>
      <c r="BI221" s="113">
        <f>IF(U221="nulová",N221,0)</f>
        <v>0</v>
      </c>
      <c r="BJ221" s="21" t="s">
        <v>86</v>
      </c>
      <c r="BK221" s="113">
        <f>ROUND(L221*K221,2)</f>
        <v>0</v>
      </c>
      <c r="BL221" s="21" t="s">
        <v>92</v>
      </c>
      <c r="BM221" s="21" t="s">
        <v>340</v>
      </c>
    </row>
    <row r="222" spans="2:65" s="1" customFormat="1" ht="44.25" customHeight="1">
      <c r="B222" s="38"/>
      <c r="C222" s="171" t="s">
        <v>341</v>
      </c>
      <c r="D222" s="171" t="s">
        <v>164</v>
      </c>
      <c r="E222" s="172" t="s">
        <v>342</v>
      </c>
      <c r="F222" s="288" t="s">
        <v>343</v>
      </c>
      <c r="G222" s="288"/>
      <c r="H222" s="288"/>
      <c r="I222" s="288"/>
      <c r="J222" s="173" t="s">
        <v>261</v>
      </c>
      <c r="K222" s="174">
        <v>325.60000000000002</v>
      </c>
      <c r="L222" s="289">
        <v>0</v>
      </c>
      <c r="M222" s="290"/>
      <c r="N222" s="291">
        <f>ROUND(L222*K222,2)</f>
        <v>0</v>
      </c>
      <c r="O222" s="291"/>
      <c r="P222" s="291"/>
      <c r="Q222" s="291"/>
      <c r="R222" s="40"/>
      <c r="T222" s="175" t="s">
        <v>21</v>
      </c>
      <c r="U222" s="47" t="s">
        <v>44</v>
      </c>
      <c r="V222" s="39"/>
      <c r="W222" s="176">
        <f>V222*K222</f>
        <v>0</v>
      </c>
      <c r="X222" s="176">
        <v>2.1839999999999998E-2</v>
      </c>
      <c r="Y222" s="176">
        <f>X222*K222</f>
        <v>7.1111040000000001</v>
      </c>
      <c r="Z222" s="176">
        <v>0</v>
      </c>
      <c r="AA222" s="177">
        <f>Z222*K222</f>
        <v>0</v>
      </c>
      <c r="AR222" s="21" t="s">
        <v>92</v>
      </c>
      <c r="AT222" s="21" t="s">
        <v>164</v>
      </c>
      <c r="AU222" s="21" t="s">
        <v>86</v>
      </c>
      <c r="AY222" s="21" t="s">
        <v>163</v>
      </c>
      <c r="BE222" s="113">
        <f>IF(U222="základná",N222,0)</f>
        <v>0</v>
      </c>
      <c r="BF222" s="113">
        <f>IF(U222="znížená",N222,0)</f>
        <v>0</v>
      </c>
      <c r="BG222" s="113">
        <f>IF(U222="zákl. prenesená",N222,0)</f>
        <v>0</v>
      </c>
      <c r="BH222" s="113">
        <f>IF(U222="zníž. prenesená",N222,0)</f>
        <v>0</v>
      </c>
      <c r="BI222" s="113">
        <f>IF(U222="nulová",N222,0)</f>
        <v>0</v>
      </c>
      <c r="BJ222" s="21" t="s">
        <v>86</v>
      </c>
      <c r="BK222" s="113">
        <f>ROUND(L222*K222,2)</f>
        <v>0</v>
      </c>
      <c r="BL222" s="21" t="s">
        <v>92</v>
      </c>
      <c r="BM222" s="21" t="s">
        <v>344</v>
      </c>
    </row>
    <row r="223" spans="2:65" s="9" customFormat="1" ht="29.85" customHeight="1">
      <c r="B223" s="160"/>
      <c r="C223" s="161"/>
      <c r="D223" s="170" t="s">
        <v>128</v>
      </c>
      <c r="E223" s="170"/>
      <c r="F223" s="170"/>
      <c r="G223" s="170"/>
      <c r="H223" s="170"/>
      <c r="I223" s="170"/>
      <c r="J223" s="170"/>
      <c r="K223" s="170"/>
      <c r="L223" s="170"/>
      <c r="M223" s="170"/>
      <c r="N223" s="305">
        <f>BK223</f>
        <v>0</v>
      </c>
      <c r="O223" s="306"/>
      <c r="P223" s="306"/>
      <c r="Q223" s="306"/>
      <c r="R223" s="163"/>
      <c r="T223" s="164"/>
      <c r="U223" s="161"/>
      <c r="V223" s="161"/>
      <c r="W223" s="165">
        <f>W224</f>
        <v>0</v>
      </c>
      <c r="X223" s="161"/>
      <c r="Y223" s="165">
        <f>Y224</f>
        <v>0</v>
      </c>
      <c r="Z223" s="161"/>
      <c r="AA223" s="166">
        <f>AA224</f>
        <v>0</v>
      </c>
      <c r="AR223" s="167" t="s">
        <v>83</v>
      </c>
      <c r="AT223" s="168" t="s">
        <v>76</v>
      </c>
      <c r="AU223" s="168" t="s">
        <v>83</v>
      </c>
      <c r="AY223" s="167" t="s">
        <v>163</v>
      </c>
      <c r="BK223" s="169">
        <f>BK224</f>
        <v>0</v>
      </c>
    </row>
    <row r="224" spans="2:65" s="1" customFormat="1" ht="31.5" customHeight="1">
      <c r="B224" s="38"/>
      <c r="C224" s="171" t="s">
        <v>345</v>
      </c>
      <c r="D224" s="171" t="s">
        <v>164</v>
      </c>
      <c r="E224" s="172" t="s">
        <v>346</v>
      </c>
      <c r="F224" s="288" t="s">
        <v>347</v>
      </c>
      <c r="G224" s="288"/>
      <c r="H224" s="288"/>
      <c r="I224" s="288"/>
      <c r="J224" s="173" t="s">
        <v>213</v>
      </c>
      <c r="K224" s="174">
        <v>491.27600000000001</v>
      </c>
      <c r="L224" s="289">
        <v>0</v>
      </c>
      <c r="M224" s="290"/>
      <c r="N224" s="291">
        <f>ROUND(L224*K224,2)</f>
        <v>0</v>
      </c>
      <c r="O224" s="291"/>
      <c r="P224" s="291"/>
      <c r="Q224" s="291"/>
      <c r="R224" s="40"/>
      <c r="T224" s="175" t="s">
        <v>21</v>
      </c>
      <c r="U224" s="47" t="s">
        <v>44</v>
      </c>
      <c r="V224" s="39"/>
      <c r="W224" s="176">
        <f>V224*K224</f>
        <v>0</v>
      </c>
      <c r="X224" s="176">
        <v>0</v>
      </c>
      <c r="Y224" s="176">
        <f>X224*K224</f>
        <v>0</v>
      </c>
      <c r="Z224" s="176">
        <v>0</v>
      </c>
      <c r="AA224" s="177">
        <f>Z224*K224</f>
        <v>0</v>
      </c>
      <c r="AR224" s="21" t="s">
        <v>92</v>
      </c>
      <c r="AT224" s="21" t="s">
        <v>164</v>
      </c>
      <c r="AU224" s="21" t="s">
        <v>86</v>
      </c>
      <c r="AY224" s="21" t="s">
        <v>163</v>
      </c>
      <c r="BE224" s="113">
        <f>IF(U224="základná",N224,0)</f>
        <v>0</v>
      </c>
      <c r="BF224" s="113">
        <f>IF(U224="znížená",N224,0)</f>
        <v>0</v>
      </c>
      <c r="BG224" s="113">
        <f>IF(U224="zákl. prenesená",N224,0)</f>
        <v>0</v>
      </c>
      <c r="BH224" s="113">
        <f>IF(U224="zníž. prenesená",N224,0)</f>
        <v>0</v>
      </c>
      <c r="BI224" s="113">
        <f>IF(U224="nulová",N224,0)</f>
        <v>0</v>
      </c>
      <c r="BJ224" s="21" t="s">
        <v>86</v>
      </c>
      <c r="BK224" s="113">
        <f>ROUND(L224*K224,2)</f>
        <v>0</v>
      </c>
      <c r="BL224" s="21" t="s">
        <v>92</v>
      </c>
      <c r="BM224" s="21" t="s">
        <v>348</v>
      </c>
    </row>
    <row r="225" spans="2:65" s="9" customFormat="1" ht="37.35" customHeight="1">
      <c r="B225" s="160"/>
      <c r="C225" s="161"/>
      <c r="D225" s="162" t="s">
        <v>129</v>
      </c>
      <c r="E225" s="162"/>
      <c r="F225" s="162"/>
      <c r="G225" s="162"/>
      <c r="H225" s="162"/>
      <c r="I225" s="162"/>
      <c r="J225" s="162"/>
      <c r="K225" s="162"/>
      <c r="L225" s="162"/>
      <c r="M225" s="162"/>
      <c r="N225" s="312">
        <f>BK225</f>
        <v>0</v>
      </c>
      <c r="O225" s="313"/>
      <c r="P225" s="313"/>
      <c r="Q225" s="313"/>
      <c r="R225" s="163"/>
      <c r="T225" s="164"/>
      <c r="U225" s="161"/>
      <c r="V225" s="161"/>
      <c r="W225" s="165">
        <f>W226+W232+W259+W273+W291+W296+W299</f>
        <v>0</v>
      </c>
      <c r="X225" s="161"/>
      <c r="Y225" s="165">
        <f>Y226+Y232+Y259+Y273+Y291+Y296+Y299</f>
        <v>25.457475180000003</v>
      </c>
      <c r="Z225" s="161"/>
      <c r="AA225" s="166">
        <f>AA226+AA232+AA259+AA273+AA291+AA296+AA299</f>
        <v>0</v>
      </c>
      <c r="AR225" s="167" t="s">
        <v>86</v>
      </c>
      <c r="AT225" s="168" t="s">
        <v>76</v>
      </c>
      <c r="AU225" s="168" t="s">
        <v>77</v>
      </c>
      <c r="AY225" s="167" t="s">
        <v>163</v>
      </c>
      <c r="BK225" s="169">
        <f>BK226+BK232+BK259+BK273+BK291+BK296+BK299</f>
        <v>0</v>
      </c>
    </row>
    <row r="226" spans="2:65" s="9" customFormat="1" ht="19.899999999999999" customHeight="1">
      <c r="B226" s="160"/>
      <c r="C226" s="161"/>
      <c r="D226" s="170" t="s">
        <v>130</v>
      </c>
      <c r="E226" s="170"/>
      <c r="F226" s="170"/>
      <c r="G226" s="170"/>
      <c r="H226" s="170"/>
      <c r="I226" s="170"/>
      <c r="J226" s="170"/>
      <c r="K226" s="170"/>
      <c r="L226" s="170"/>
      <c r="M226" s="170"/>
      <c r="N226" s="303">
        <f>BK226</f>
        <v>0</v>
      </c>
      <c r="O226" s="304"/>
      <c r="P226" s="304"/>
      <c r="Q226" s="304"/>
      <c r="R226" s="163"/>
      <c r="T226" s="164"/>
      <c r="U226" s="161"/>
      <c r="V226" s="161"/>
      <c r="W226" s="165">
        <f>SUM(W227:W231)</f>
        <v>0</v>
      </c>
      <c r="X226" s="161"/>
      <c r="Y226" s="165">
        <f>SUM(Y227:Y231)</f>
        <v>1.0421931200000001</v>
      </c>
      <c r="Z226" s="161"/>
      <c r="AA226" s="166">
        <f>SUM(AA227:AA231)</f>
        <v>0</v>
      </c>
      <c r="AR226" s="167" t="s">
        <v>86</v>
      </c>
      <c r="AT226" s="168" t="s">
        <v>76</v>
      </c>
      <c r="AU226" s="168" t="s">
        <v>83</v>
      </c>
      <c r="AY226" s="167" t="s">
        <v>163</v>
      </c>
      <c r="BK226" s="169">
        <f>SUM(BK227:BK231)</f>
        <v>0</v>
      </c>
    </row>
    <row r="227" spans="2:65" s="1" customFormat="1" ht="31.5" customHeight="1">
      <c r="B227" s="38"/>
      <c r="C227" s="171" t="s">
        <v>349</v>
      </c>
      <c r="D227" s="171" t="s">
        <v>164</v>
      </c>
      <c r="E227" s="172" t="s">
        <v>350</v>
      </c>
      <c r="F227" s="288" t="s">
        <v>351</v>
      </c>
      <c r="G227" s="288"/>
      <c r="H227" s="288"/>
      <c r="I227" s="288"/>
      <c r="J227" s="173" t="s">
        <v>261</v>
      </c>
      <c r="K227" s="174">
        <v>196.56</v>
      </c>
      <c r="L227" s="289">
        <v>0</v>
      </c>
      <c r="M227" s="290"/>
      <c r="N227" s="291">
        <f>ROUND(L227*K227,2)</f>
        <v>0</v>
      </c>
      <c r="O227" s="291"/>
      <c r="P227" s="291"/>
      <c r="Q227" s="291"/>
      <c r="R227" s="40"/>
      <c r="T227" s="175" t="s">
        <v>21</v>
      </c>
      <c r="U227" s="47" t="s">
        <v>44</v>
      </c>
      <c r="V227" s="39"/>
      <c r="W227" s="176">
        <f>V227*K227</f>
        <v>0</v>
      </c>
      <c r="X227" s="176">
        <v>0</v>
      </c>
      <c r="Y227" s="176">
        <f>X227*K227</f>
        <v>0</v>
      </c>
      <c r="Z227" s="176">
        <v>0</v>
      </c>
      <c r="AA227" s="177">
        <f>Z227*K227</f>
        <v>0</v>
      </c>
      <c r="AR227" s="21" t="s">
        <v>244</v>
      </c>
      <c r="AT227" s="21" t="s">
        <v>164</v>
      </c>
      <c r="AU227" s="21" t="s">
        <v>86</v>
      </c>
      <c r="AY227" s="21" t="s">
        <v>163</v>
      </c>
      <c r="BE227" s="113">
        <f>IF(U227="základná",N227,0)</f>
        <v>0</v>
      </c>
      <c r="BF227" s="113">
        <f>IF(U227="znížená",N227,0)</f>
        <v>0</v>
      </c>
      <c r="BG227" s="113">
        <f>IF(U227="zákl. prenesená",N227,0)</f>
        <v>0</v>
      </c>
      <c r="BH227" s="113">
        <f>IF(U227="zníž. prenesená",N227,0)</f>
        <v>0</v>
      </c>
      <c r="BI227" s="113">
        <f>IF(U227="nulová",N227,0)</f>
        <v>0</v>
      </c>
      <c r="BJ227" s="21" t="s">
        <v>86</v>
      </c>
      <c r="BK227" s="113">
        <f>ROUND(L227*K227,2)</f>
        <v>0</v>
      </c>
      <c r="BL227" s="21" t="s">
        <v>244</v>
      </c>
      <c r="BM227" s="21" t="s">
        <v>352</v>
      </c>
    </row>
    <row r="228" spans="2:65" s="10" customFormat="1" ht="22.5" customHeight="1">
      <c r="B228" s="178"/>
      <c r="C228" s="179"/>
      <c r="D228" s="179"/>
      <c r="E228" s="180" t="s">
        <v>21</v>
      </c>
      <c r="F228" s="292" t="s">
        <v>353</v>
      </c>
      <c r="G228" s="293"/>
      <c r="H228" s="293"/>
      <c r="I228" s="293"/>
      <c r="J228" s="179"/>
      <c r="K228" s="181">
        <v>196.56</v>
      </c>
      <c r="L228" s="179"/>
      <c r="M228" s="179"/>
      <c r="N228" s="179"/>
      <c r="O228" s="179"/>
      <c r="P228" s="179"/>
      <c r="Q228" s="179"/>
      <c r="R228" s="182"/>
      <c r="T228" s="183"/>
      <c r="U228" s="179"/>
      <c r="V228" s="179"/>
      <c r="W228" s="179"/>
      <c r="X228" s="179"/>
      <c r="Y228" s="179"/>
      <c r="Z228" s="179"/>
      <c r="AA228" s="184"/>
      <c r="AT228" s="185" t="s">
        <v>170</v>
      </c>
      <c r="AU228" s="185" t="s">
        <v>86</v>
      </c>
      <c r="AV228" s="10" t="s">
        <v>86</v>
      </c>
      <c r="AW228" s="10" t="s">
        <v>34</v>
      </c>
      <c r="AX228" s="10" t="s">
        <v>77</v>
      </c>
      <c r="AY228" s="185" t="s">
        <v>163</v>
      </c>
    </row>
    <row r="229" spans="2:65" s="1" customFormat="1" ht="22.5" customHeight="1">
      <c r="B229" s="38"/>
      <c r="C229" s="186" t="s">
        <v>354</v>
      </c>
      <c r="D229" s="186" t="s">
        <v>254</v>
      </c>
      <c r="E229" s="187" t="s">
        <v>355</v>
      </c>
      <c r="F229" s="296" t="s">
        <v>356</v>
      </c>
      <c r="G229" s="296"/>
      <c r="H229" s="296"/>
      <c r="I229" s="296"/>
      <c r="J229" s="188" t="s">
        <v>213</v>
      </c>
      <c r="K229" s="189">
        <v>5.8999999999999997E-2</v>
      </c>
      <c r="L229" s="297">
        <v>0</v>
      </c>
      <c r="M229" s="298"/>
      <c r="N229" s="299">
        <f>ROUND(L229*K229,2)</f>
        <v>0</v>
      </c>
      <c r="O229" s="291"/>
      <c r="P229" s="291"/>
      <c r="Q229" s="291"/>
      <c r="R229" s="40"/>
      <c r="T229" s="175" t="s">
        <v>21</v>
      </c>
      <c r="U229" s="47" t="s">
        <v>44</v>
      </c>
      <c r="V229" s="39"/>
      <c r="W229" s="176">
        <f>V229*K229</f>
        <v>0</v>
      </c>
      <c r="X229" s="176">
        <v>1</v>
      </c>
      <c r="Y229" s="176">
        <f>X229*K229</f>
        <v>5.8999999999999997E-2</v>
      </c>
      <c r="Z229" s="176">
        <v>0</v>
      </c>
      <c r="AA229" s="177">
        <f>Z229*K229</f>
        <v>0</v>
      </c>
      <c r="AR229" s="21" t="s">
        <v>337</v>
      </c>
      <c r="AT229" s="21" t="s">
        <v>254</v>
      </c>
      <c r="AU229" s="21" t="s">
        <v>86</v>
      </c>
      <c r="AY229" s="21" t="s">
        <v>163</v>
      </c>
      <c r="BE229" s="113">
        <f>IF(U229="základná",N229,0)</f>
        <v>0</v>
      </c>
      <c r="BF229" s="113">
        <f>IF(U229="znížená",N229,0)</f>
        <v>0</v>
      </c>
      <c r="BG229" s="113">
        <f>IF(U229="zákl. prenesená",N229,0)</f>
        <v>0</v>
      </c>
      <c r="BH229" s="113">
        <f>IF(U229="zníž. prenesená",N229,0)</f>
        <v>0</v>
      </c>
      <c r="BI229" s="113">
        <f>IF(U229="nulová",N229,0)</f>
        <v>0</v>
      </c>
      <c r="BJ229" s="21" t="s">
        <v>86</v>
      </c>
      <c r="BK229" s="113">
        <f>ROUND(L229*K229,2)</f>
        <v>0</v>
      </c>
      <c r="BL229" s="21" t="s">
        <v>244</v>
      </c>
      <c r="BM229" s="21" t="s">
        <v>357</v>
      </c>
    </row>
    <row r="230" spans="2:65" s="1" customFormat="1" ht="31.5" customHeight="1">
      <c r="B230" s="38"/>
      <c r="C230" s="171" t="s">
        <v>358</v>
      </c>
      <c r="D230" s="171" t="s">
        <v>164</v>
      </c>
      <c r="E230" s="172" t="s">
        <v>359</v>
      </c>
      <c r="F230" s="288" t="s">
        <v>360</v>
      </c>
      <c r="G230" s="288"/>
      <c r="H230" s="288"/>
      <c r="I230" s="288"/>
      <c r="J230" s="173" t="s">
        <v>261</v>
      </c>
      <c r="K230" s="174">
        <v>196.56</v>
      </c>
      <c r="L230" s="289">
        <v>0</v>
      </c>
      <c r="M230" s="290"/>
      <c r="N230" s="291">
        <f>ROUND(L230*K230,2)</f>
        <v>0</v>
      </c>
      <c r="O230" s="291"/>
      <c r="P230" s="291"/>
      <c r="Q230" s="291"/>
      <c r="R230" s="40"/>
      <c r="T230" s="175" t="s">
        <v>21</v>
      </c>
      <c r="U230" s="47" t="s">
        <v>44</v>
      </c>
      <c r="V230" s="39"/>
      <c r="W230" s="176">
        <f>V230*K230</f>
        <v>0</v>
      </c>
      <c r="X230" s="176">
        <v>5.4000000000000001E-4</v>
      </c>
      <c r="Y230" s="176">
        <f>X230*K230</f>
        <v>0.1061424</v>
      </c>
      <c r="Z230" s="176">
        <v>0</v>
      </c>
      <c r="AA230" s="177">
        <f>Z230*K230</f>
        <v>0</v>
      </c>
      <c r="AR230" s="21" t="s">
        <v>244</v>
      </c>
      <c r="AT230" s="21" t="s">
        <v>164</v>
      </c>
      <c r="AU230" s="21" t="s">
        <v>86</v>
      </c>
      <c r="AY230" s="21" t="s">
        <v>163</v>
      </c>
      <c r="BE230" s="113">
        <f>IF(U230="základná",N230,0)</f>
        <v>0</v>
      </c>
      <c r="BF230" s="113">
        <f>IF(U230="znížená",N230,0)</f>
        <v>0</v>
      </c>
      <c r="BG230" s="113">
        <f>IF(U230="zákl. prenesená",N230,0)</f>
        <v>0</v>
      </c>
      <c r="BH230" s="113">
        <f>IF(U230="zníž. prenesená",N230,0)</f>
        <v>0</v>
      </c>
      <c r="BI230" s="113">
        <f>IF(U230="nulová",N230,0)</f>
        <v>0</v>
      </c>
      <c r="BJ230" s="21" t="s">
        <v>86</v>
      </c>
      <c r="BK230" s="113">
        <f>ROUND(L230*K230,2)</f>
        <v>0</v>
      </c>
      <c r="BL230" s="21" t="s">
        <v>244</v>
      </c>
      <c r="BM230" s="21" t="s">
        <v>361</v>
      </c>
    </row>
    <row r="231" spans="2:65" s="1" customFormat="1" ht="44.25" customHeight="1">
      <c r="B231" s="38"/>
      <c r="C231" s="186" t="s">
        <v>362</v>
      </c>
      <c r="D231" s="186" t="s">
        <v>254</v>
      </c>
      <c r="E231" s="187" t="s">
        <v>363</v>
      </c>
      <c r="F231" s="296" t="s">
        <v>364</v>
      </c>
      <c r="G231" s="296"/>
      <c r="H231" s="296"/>
      <c r="I231" s="296"/>
      <c r="J231" s="188" t="s">
        <v>261</v>
      </c>
      <c r="K231" s="189">
        <v>226.04400000000001</v>
      </c>
      <c r="L231" s="297">
        <v>0</v>
      </c>
      <c r="M231" s="298"/>
      <c r="N231" s="299">
        <f>ROUND(L231*K231,2)</f>
        <v>0</v>
      </c>
      <c r="O231" s="291"/>
      <c r="P231" s="291"/>
      <c r="Q231" s="291"/>
      <c r="R231" s="40"/>
      <c r="T231" s="175" t="s">
        <v>21</v>
      </c>
      <c r="U231" s="47" t="s">
        <v>44</v>
      </c>
      <c r="V231" s="39"/>
      <c r="W231" s="176">
        <f>V231*K231</f>
        <v>0</v>
      </c>
      <c r="X231" s="176">
        <v>3.8800000000000002E-3</v>
      </c>
      <c r="Y231" s="176">
        <f>X231*K231</f>
        <v>0.87705072000000006</v>
      </c>
      <c r="Z231" s="176">
        <v>0</v>
      </c>
      <c r="AA231" s="177">
        <f>Z231*K231</f>
        <v>0</v>
      </c>
      <c r="AR231" s="21" t="s">
        <v>337</v>
      </c>
      <c r="AT231" s="21" t="s">
        <v>254</v>
      </c>
      <c r="AU231" s="21" t="s">
        <v>86</v>
      </c>
      <c r="AY231" s="21" t="s">
        <v>163</v>
      </c>
      <c r="BE231" s="113">
        <f>IF(U231="základná",N231,0)</f>
        <v>0</v>
      </c>
      <c r="BF231" s="113">
        <f>IF(U231="znížená",N231,0)</f>
        <v>0</v>
      </c>
      <c r="BG231" s="113">
        <f>IF(U231="zákl. prenesená",N231,0)</f>
        <v>0</v>
      </c>
      <c r="BH231" s="113">
        <f>IF(U231="zníž. prenesená",N231,0)</f>
        <v>0</v>
      </c>
      <c r="BI231" s="113">
        <f>IF(U231="nulová",N231,0)</f>
        <v>0</v>
      </c>
      <c r="BJ231" s="21" t="s">
        <v>86</v>
      </c>
      <c r="BK231" s="113">
        <f>ROUND(L231*K231,2)</f>
        <v>0</v>
      </c>
      <c r="BL231" s="21" t="s">
        <v>244</v>
      </c>
      <c r="BM231" s="21" t="s">
        <v>365</v>
      </c>
    </row>
    <row r="232" spans="2:65" s="9" customFormat="1" ht="29.85" customHeight="1">
      <c r="B232" s="160"/>
      <c r="C232" s="161"/>
      <c r="D232" s="170" t="s">
        <v>131</v>
      </c>
      <c r="E232" s="170"/>
      <c r="F232" s="170"/>
      <c r="G232" s="170"/>
      <c r="H232" s="170"/>
      <c r="I232" s="170"/>
      <c r="J232" s="170"/>
      <c r="K232" s="170"/>
      <c r="L232" s="170"/>
      <c r="M232" s="170"/>
      <c r="N232" s="305">
        <f>BK232</f>
        <v>0</v>
      </c>
      <c r="O232" s="306"/>
      <c r="P232" s="306"/>
      <c r="Q232" s="306"/>
      <c r="R232" s="163"/>
      <c r="T232" s="164"/>
      <c r="U232" s="161"/>
      <c r="V232" s="161"/>
      <c r="W232" s="165">
        <f>SUM(W233:W258)</f>
        <v>0</v>
      </c>
      <c r="X232" s="161"/>
      <c r="Y232" s="165">
        <f>SUM(Y233:Y258)</f>
        <v>22.304544799999999</v>
      </c>
      <c r="Z232" s="161"/>
      <c r="AA232" s="166">
        <f>SUM(AA233:AA258)</f>
        <v>0</v>
      </c>
      <c r="AR232" s="167" t="s">
        <v>86</v>
      </c>
      <c r="AT232" s="168" t="s">
        <v>76</v>
      </c>
      <c r="AU232" s="168" t="s">
        <v>83</v>
      </c>
      <c r="AY232" s="167" t="s">
        <v>163</v>
      </c>
      <c r="BK232" s="169">
        <f>SUM(BK233:BK258)</f>
        <v>0</v>
      </c>
    </row>
    <row r="233" spans="2:65" s="1" customFormat="1" ht="31.5" customHeight="1">
      <c r="B233" s="38"/>
      <c r="C233" s="171" t="s">
        <v>366</v>
      </c>
      <c r="D233" s="171" t="s">
        <v>164</v>
      </c>
      <c r="E233" s="172" t="s">
        <v>367</v>
      </c>
      <c r="F233" s="288" t="s">
        <v>368</v>
      </c>
      <c r="G233" s="288"/>
      <c r="H233" s="288"/>
      <c r="I233" s="288"/>
      <c r="J233" s="173" t="s">
        <v>369</v>
      </c>
      <c r="K233" s="174">
        <v>444</v>
      </c>
      <c r="L233" s="289">
        <v>0</v>
      </c>
      <c r="M233" s="290"/>
      <c r="N233" s="291">
        <f>ROUND(L233*K233,2)</f>
        <v>0</v>
      </c>
      <c r="O233" s="291"/>
      <c r="P233" s="291"/>
      <c r="Q233" s="291"/>
      <c r="R233" s="40"/>
      <c r="T233" s="175" t="s">
        <v>21</v>
      </c>
      <c r="U233" s="47" t="s">
        <v>44</v>
      </c>
      <c r="V233" s="39"/>
      <c r="W233" s="176">
        <f>V233*K233</f>
        <v>0</v>
      </c>
      <c r="X233" s="176">
        <v>2.5999999999999998E-4</v>
      </c>
      <c r="Y233" s="176">
        <f>X233*K233</f>
        <v>0.11543999999999999</v>
      </c>
      <c r="Z233" s="176">
        <v>0</v>
      </c>
      <c r="AA233" s="177">
        <f>Z233*K233</f>
        <v>0</v>
      </c>
      <c r="AR233" s="21" t="s">
        <v>244</v>
      </c>
      <c r="AT233" s="21" t="s">
        <v>164</v>
      </c>
      <c r="AU233" s="21" t="s">
        <v>86</v>
      </c>
      <c r="AY233" s="21" t="s">
        <v>163</v>
      </c>
      <c r="BE233" s="113">
        <f>IF(U233="základná",N233,0)</f>
        <v>0</v>
      </c>
      <c r="BF233" s="113">
        <f>IF(U233="znížená",N233,0)</f>
        <v>0</v>
      </c>
      <c r="BG233" s="113">
        <f>IF(U233="zákl. prenesená",N233,0)</f>
        <v>0</v>
      </c>
      <c r="BH233" s="113">
        <f>IF(U233="zníž. prenesená",N233,0)</f>
        <v>0</v>
      </c>
      <c r="BI233" s="113">
        <f>IF(U233="nulová",N233,0)</f>
        <v>0</v>
      </c>
      <c r="BJ233" s="21" t="s">
        <v>86</v>
      </c>
      <c r="BK233" s="113">
        <f>ROUND(L233*K233,2)</f>
        <v>0</v>
      </c>
      <c r="BL233" s="21" t="s">
        <v>244</v>
      </c>
      <c r="BM233" s="21" t="s">
        <v>370</v>
      </c>
    </row>
    <row r="234" spans="2:65" s="10" customFormat="1" ht="22.5" customHeight="1">
      <c r="B234" s="178"/>
      <c r="C234" s="179"/>
      <c r="D234" s="179"/>
      <c r="E234" s="180" t="s">
        <v>21</v>
      </c>
      <c r="F234" s="292" t="s">
        <v>371</v>
      </c>
      <c r="G234" s="293"/>
      <c r="H234" s="293"/>
      <c r="I234" s="293"/>
      <c r="J234" s="179"/>
      <c r="K234" s="181">
        <v>444</v>
      </c>
      <c r="L234" s="179"/>
      <c r="M234" s="179"/>
      <c r="N234" s="179"/>
      <c r="O234" s="179"/>
      <c r="P234" s="179"/>
      <c r="Q234" s="179"/>
      <c r="R234" s="182"/>
      <c r="T234" s="183"/>
      <c r="U234" s="179"/>
      <c r="V234" s="179"/>
      <c r="W234" s="179"/>
      <c r="X234" s="179"/>
      <c r="Y234" s="179"/>
      <c r="Z234" s="179"/>
      <c r="AA234" s="184"/>
      <c r="AT234" s="185" t="s">
        <v>170</v>
      </c>
      <c r="AU234" s="185" t="s">
        <v>86</v>
      </c>
      <c r="AV234" s="10" t="s">
        <v>86</v>
      </c>
      <c r="AW234" s="10" t="s">
        <v>34</v>
      </c>
      <c r="AX234" s="10" t="s">
        <v>77</v>
      </c>
      <c r="AY234" s="185" t="s">
        <v>163</v>
      </c>
    </row>
    <row r="235" spans="2:65" s="1" customFormat="1" ht="31.5" customHeight="1">
      <c r="B235" s="38"/>
      <c r="C235" s="171" t="s">
        <v>372</v>
      </c>
      <c r="D235" s="171" t="s">
        <v>164</v>
      </c>
      <c r="E235" s="172" t="s">
        <v>373</v>
      </c>
      <c r="F235" s="288" t="s">
        <v>374</v>
      </c>
      <c r="G235" s="288"/>
      <c r="H235" s="288"/>
      <c r="I235" s="288"/>
      <c r="J235" s="173" t="s">
        <v>369</v>
      </c>
      <c r="K235" s="174">
        <v>364</v>
      </c>
      <c r="L235" s="289">
        <v>0</v>
      </c>
      <c r="M235" s="290"/>
      <c r="N235" s="291">
        <f>ROUND(L235*K235,2)</f>
        <v>0</v>
      </c>
      <c r="O235" s="291"/>
      <c r="P235" s="291"/>
      <c r="Q235" s="291"/>
      <c r="R235" s="40"/>
      <c r="T235" s="175" t="s">
        <v>21</v>
      </c>
      <c r="U235" s="47" t="s">
        <v>44</v>
      </c>
      <c r="V235" s="39"/>
      <c r="W235" s="176">
        <f>V235*K235</f>
        <v>0</v>
      </c>
      <c r="X235" s="176">
        <v>2.5999999999999998E-4</v>
      </c>
      <c r="Y235" s="176">
        <f>X235*K235</f>
        <v>9.4639999999999988E-2</v>
      </c>
      <c r="Z235" s="176">
        <v>0</v>
      </c>
      <c r="AA235" s="177">
        <f>Z235*K235</f>
        <v>0</v>
      </c>
      <c r="AR235" s="21" t="s">
        <v>244</v>
      </c>
      <c r="AT235" s="21" t="s">
        <v>164</v>
      </c>
      <c r="AU235" s="21" t="s">
        <v>86</v>
      </c>
      <c r="AY235" s="21" t="s">
        <v>163</v>
      </c>
      <c r="BE235" s="113">
        <f>IF(U235="základná",N235,0)</f>
        <v>0</v>
      </c>
      <c r="BF235" s="113">
        <f>IF(U235="znížená",N235,0)</f>
        <v>0</v>
      </c>
      <c r="BG235" s="113">
        <f>IF(U235="zákl. prenesená",N235,0)</f>
        <v>0</v>
      </c>
      <c r="BH235" s="113">
        <f>IF(U235="zníž. prenesená",N235,0)</f>
        <v>0</v>
      </c>
      <c r="BI235" s="113">
        <f>IF(U235="nulová",N235,0)</f>
        <v>0</v>
      </c>
      <c r="BJ235" s="21" t="s">
        <v>86</v>
      </c>
      <c r="BK235" s="113">
        <f>ROUND(L235*K235,2)</f>
        <v>0</v>
      </c>
      <c r="BL235" s="21" t="s">
        <v>244</v>
      </c>
      <c r="BM235" s="21" t="s">
        <v>375</v>
      </c>
    </row>
    <row r="236" spans="2:65" s="10" customFormat="1" ht="22.5" customHeight="1">
      <c r="B236" s="178"/>
      <c r="C236" s="179"/>
      <c r="D236" s="179"/>
      <c r="E236" s="180" t="s">
        <v>21</v>
      </c>
      <c r="F236" s="292" t="s">
        <v>376</v>
      </c>
      <c r="G236" s="293"/>
      <c r="H236" s="293"/>
      <c r="I236" s="293"/>
      <c r="J236" s="179"/>
      <c r="K236" s="181">
        <v>247.9</v>
      </c>
      <c r="L236" s="179"/>
      <c r="M236" s="179"/>
      <c r="N236" s="179"/>
      <c r="O236" s="179"/>
      <c r="P236" s="179"/>
      <c r="Q236" s="179"/>
      <c r="R236" s="182"/>
      <c r="T236" s="183"/>
      <c r="U236" s="179"/>
      <c r="V236" s="179"/>
      <c r="W236" s="179"/>
      <c r="X236" s="179"/>
      <c r="Y236" s="179"/>
      <c r="Z236" s="179"/>
      <c r="AA236" s="184"/>
      <c r="AT236" s="185" t="s">
        <v>170</v>
      </c>
      <c r="AU236" s="185" t="s">
        <v>86</v>
      </c>
      <c r="AV236" s="10" t="s">
        <v>86</v>
      </c>
      <c r="AW236" s="10" t="s">
        <v>34</v>
      </c>
      <c r="AX236" s="10" t="s">
        <v>77</v>
      </c>
      <c r="AY236" s="185" t="s">
        <v>163</v>
      </c>
    </row>
    <row r="237" spans="2:65" s="10" customFormat="1" ht="22.5" customHeight="1">
      <c r="B237" s="178"/>
      <c r="C237" s="179"/>
      <c r="D237" s="179"/>
      <c r="E237" s="180" t="s">
        <v>21</v>
      </c>
      <c r="F237" s="294" t="s">
        <v>377</v>
      </c>
      <c r="G237" s="295"/>
      <c r="H237" s="295"/>
      <c r="I237" s="295"/>
      <c r="J237" s="179"/>
      <c r="K237" s="181">
        <v>9.6</v>
      </c>
      <c r="L237" s="179"/>
      <c r="M237" s="179"/>
      <c r="N237" s="179"/>
      <c r="O237" s="179"/>
      <c r="P237" s="179"/>
      <c r="Q237" s="179"/>
      <c r="R237" s="182"/>
      <c r="T237" s="183"/>
      <c r="U237" s="179"/>
      <c r="V237" s="179"/>
      <c r="W237" s="179"/>
      <c r="X237" s="179"/>
      <c r="Y237" s="179"/>
      <c r="Z237" s="179"/>
      <c r="AA237" s="184"/>
      <c r="AT237" s="185" t="s">
        <v>170</v>
      </c>
      <c r="AU237" s="185" t="s">
        <v>86</v>
      </c>
      <c r="AV237" s="10" t="s">
        <v>86</v>
      </c>
      <c r="AW237" s="10" t="s">
        <v>34</v>
      </c>
      <c r="AX237" s="10" t="s">
        <v>77</v>
      </c>
      <c r="AY237" s="185" t="s">
        <v>163</v>
      </c>
    </row>
    <row r="238" spans="2:65" s="10" customFormat="1" ht="22.5" customHeight="1">
      <c r="B238" s="178"/>
      <c r="C238" s="179"/>
      <c r="D238" s="179"/>
      <c r="E238" s="180" t="s">
        <v>21</v>
      </c>
      <c r="F238" s="294" t="s">
        <v>378</v>
      </c>
      <c r="G238" s="295"/>
      <c r="H238" s="295"/>
      <c r="I238" s="295"/>
      <c r="J238" s="179"/>
      <c r="K238" s="181">
        <v>35.5</v>
      </c>
      <c r="L238" s="179"/>
      <c r="M238" s="179"/>
      <c r="N238" s="179"/>
      <c r="O238" s="179"/>
      <c r="P238" s="179"/>
      <c r="Q238" s="179"/>
      <c r="R238" s="182"/>
      <c r="T238" s="183"/>
      <c r="U238" s="179"/>
      <c r="V238" s="179"/>
      <c r="W238" s="179"/>
      <c r="X238" s="179"/>
      <c r="Y238" s="179"/>
      <c r="Z238" s="179"/>
      <c r="AA238" s="184"/>
      <c r="AT238" s="185" t="s">
        <v>170</v>
      </c>
      <c r="AU238" s="185" t="s">
        <v>86</v>
      </c>
      <c r="AV238" s="10" t="s">
        <v>86</v>
      </c>
      <c r="AW238" s="10" t="s">
        <v>34</v>
      </c>
      <c r="AX238" s="10" t="s">
        <v>77</v>
      </c>
      <c r="AY238" s="185" t="s">
        <v>163</v>
      </c>
    </row>
    <row r="239" spans="2:65" s="10" customFormat="1" ht="22.5" customHeight="1">
      <c r="B239" s="178"/>
      <c r="C239" s="179"/>
      <c r="D239" s="179"/>
      <c r="E239" s="180" t="s">
        <v>21</v>
      </c>
      <c r="F239" s="294" t="s">
        <v>379</v>
      </c>
      <c r="G239" s="295"/>
      <c r="H239" s="295"/>
      <c r="I239" s="295"/>
      <c r="J239" s="179"/>
      <c r="K239" s="181">
        <v>71</v>
      </c>
      <c r="L239" s="179"/>
      <c r="M239" s="179"/>
      <c r="N239" s="179"/>
      <c r="O239" s="179"/>
      <c r="P239" s="179"/>
      <c r="Q239" s="179"/>
      <c r="R239" s="182"/>
      <c r="T239" s="183"/>
      <c r="U239" s="179"/>
      <c r="V239" s="179"/>
      <c r="W239" s="179"/>
      <c r="X239" s="179"/>
      <c r="Y239" s="179"/>
      <c r="Z239" s="179"/>
      <c r="AA239" s="184"/>
      <c r="AT239" s="185" t="s">
        <v>170</v>
      </c>
      <c r="AU239" s="185" t="s">
        <v>86</v>
      </c>
      <c r="AV239" s="10" t="s">
        <v>86</v>
      </c>
      <c r="AW239" s="10" t="s">
        <v>34</v>
      </c>
      <c r="AX239" s="10" t="s">
        <v>77</v>
      </c>
      <c r="AY239" s="185" t="s">
        <v>163</v>
      </c>
    </row>
    <row r="240" spans="2:65" s="1" customFormat="1" ht="31.5" customHeight="1">
      <c r="B240" s="38"/>
      <c r="C240" s="186" t="s">
        <v>380</v>
      </c>
      <c r="D240" s="186" t="s">
        <v>254</v>
      </c>
      <c r="E240" s="187" t="s">
        <v>381</v>
      </c>
      <c r="F240" s="296" t="s">
        <v>382</v>
      </c>
      <c r="G240" s="296"/>
      <c r="H240" s="296"/>
      <c r="I240" s="296"/>
      <c r="J240" s="188" t="s">
        <v>167</v>
      </c>
      <c r="K240" s="189">
        <v>14.375</v>
      </c>
      <c r="L240" s="297">
        <v>0</v>
      </c>
      <c r="M240" s="298"/>
      <c r="N240" s="299">
        <f>ROUND(L240*K240,2)</f>
        <v>0</v>
      </c>
      <c r="O240" s="291"/>
      <c r="P240" s="291"/>
      <c r="Q240" s="291"/>
      <c r="R240" s="40"/>
      <c r="T240" s="175" t="s">
        <v>21</v>
      </c>
      <c r="U240" s="47" t="s">
        <v>44</v>
      </c>
      <c r="V240" s="39"/>
      <c r="W240" s="176">
        <f>V240*K240</f>
        <v>0</v>
      </c>
      <c r="X240" s="176">
        <v>0.55000000000000004</v>
      </c>
      <c r="Y240" s="176">
        <f>X240*K240</f>
        <v>7.9062500000000009</v>
      </c>
      <c r="Z240" s="176">
        <v>0</v>
      </c>
      <c r="AA240" s="177">
        <f>Z240*K240</f>
        <v>0</v>
      </c>
      <c r="AR240" s="21" t="s">
        <v>337</v>
      </c>
      <c r="AT240" s="21" t="s">
        <v>254</v>
      </c>
      <c r="AU240" s="21" t="s">
        <v>86</v>
      </c>
      <c r="AY240" s="21" t="s">
        <v>163</v>
      </c>
      <c r="BE240" s="113">
        <f>IF(U240="základná",N240,0)</f>
        <v>0</v>
      </c>
      <c r="BF240" s="113">
        <f>IF(U240="znížená",N240,0)</f>
        <v>0</v>
      </c>
      <c r="BG240" s="113">
        <f>IF(U240="zákl. prenesená",N240,0)</f>
        <v>0</v>
      </c>
      <c r="BH240" s="113">
        <f>IF(U240="zníž. prenesená",N240,0)</f>
        <v>0</v>
      </c>
      <c r="BI240" s="113">
        <f>IF(U240="nulová",N240,0)</f>
        <v>0</v>
      </c>
      <c r="BJ240" s="21" t="s">
        <v>86</v>
      </c>
      <c r="BK240" s="113">
        <f>ROUND(L240*K240,2)</f>
        <v>0</v>
      </c>
      <c r="BL240" s="21" t="s">
        <v>244</v>
      </c>
      <c r="BM240" s="21" t="s">
        <v>383</v>
      </c>
    </row>
    <row r="241" spans="2:65" s="10" customFormat="1" ht="22.5" customHeight="1">
      <c r="B241" s="178"/>
      <c r="C241" s="179"/>
      <c r="D241" s="179"/>
      <c r="E241" s="180" t="s">
        <v>21</v>
      </c>
      <c r="F241" s="292" t="s">
        <v>384</v>
      </c>
      <c r="G241" s="293"/>
      <c r="H241" s="293"/>
      <c r="I241" s="293"/>
      <c r="J241" s="179"/>
      <c r="K241" s="181">
        <v>7.1989999999999998</v>
      </c>
      <c r="L241" s="179"/>
      <c r="M241" s="179"/>
      <c r="N241" s="179"/>
      <c r="O241" s="179"/>
      <c r="P241" s="179"/>
      <c r="Q241" s="179"/>
      <c r="R241" s="182"/>
      <c r="T241" s="183"/>
      <c r="U241" s="179"/>
      <c r="V241" s="179"/>
      <c r="W241" s="179"/>
      <c r="X241" s="179"/>
      <c r="Y241" s="179"/>
      <c r="Z241" s="179"/>
      <c r="AA241" s="184"/>
      <c r="AT241" s="185" t="s">
        <v>170</v>
      </c>
      <c r="AU241" s="185" t="s">
        <v>86</v>
      </c>
      <c r="AV241" s="10" t="s">
        <v>86</v>
      </c>
      <c r="AW241" s="10" t="s">
        <v>34</v>
      </c>
      <c r="AX241" s="10" t="s">
        <v>77</v>
      </c>
      <c r="AY241" s="185" t="s">
        <v>163</v>
      </c>
    </row>
    <row r="242" spans="2:65" s="10" customFormat="1" ht="22.5" customHeight="1">
      <c r="B242" s="178"/>
      <c r="C242" s="179"/>
      <c r="D242" s="179"/>
      <c r="E242" s="180" t="s">
        <v>21</v>
      </c>
      <c r="F242" s="294" t="s">
        <v>385</v>
      </c>
      <c r="G242" s="295"/>
      <c r="H242" s="295"/>
      <c r="I242" s="295"/>
      <c r="J242" s="179"/>
      <c r="K242" s="181">
        <v>0.27</v>
      </c>
      <c r="L242" s="179"/>
      <c r="M242" s="179"/>
      <c r="N242" s="179"/>
      <c r="O242" s="179"/>
      <c r="P242" s="179"/>
      <c r="Q242" s="179"/>
      <c r="R242" s="182"/>
      <c r="T242" s="183"/>
      <c r="U242" s="179"/>
      <c r="V242" s="179"/>
      <c r="W242" s="179"/>
      <c r="X242" s="179"/>
      <c r="Y242" s="179"/>
      <c r="Z242" s="179"/>
      <c r="AA242" s="184"/>
      <c r="AT242" s="185" t="s">
        <v>170</v>
      </c>
      <c r="AU242" s="185" t="s">
        <v>86</v>
      </c>
      <c r="AV242" s="10" t="s">
        <v>86</v>
      </c>
      <c r="AW242" s="10" t="s">
        <v>34</v>
      </c>
      <c r="AX242" s="10" t="s">
        <v>77</v>
      </c>
      <c r="AY242" s="185" t="s">
        <v>163</v>
      </c>
    </row>
    <row r="243" spans="2:65" s="10" customFormat="1" ht="22.5" customHeight="1">
      <c r="B243" s="178"/>
      <c r="C243" s="179"/>
      <c r="D243" s="179"/>
      <c r="E243" s="180" t="s">
        <v>21</v>
      </c>
      <c r="F243" s="294" t="s">
        <v>386</v>
      </c>
      <c r="G243" s="295"/>
      <c r="H243" s="295"/>
      <c r="I243" s="295"/>
      <c r="J243" s="179"/>
      <c r="K243" s="181">
        <v>1.25</v>
      </c>
      <c r="L243" s="179"/>
      <c r="M243" s="179"/>
      <c r="N243" s="179"/>
      <c r="O243" s="179"/>
      <c r="P243" s="179"/>
      <c r="Q243" s="179"/>
      <c r="R243" s="182"/>
      <c r="T243" s="183"/>
      <c r="U243" s="179"/>
      <c r="V243" s="179"/>
      <c r="W243" s="179"/>
      <c r="X243" s="179"/>
      <c r="Y243" s="179"/>
      <c r="Z243" s="179"/>
      <c r="AA243" s="184"/>
      <c r="AT243" s="185" t="s">
        <v>170</v>
      </c>
      <c r="AU243" s="185" t="s">
        <v>86</v>
      </c>
      <c r="AV243" s="10" t="s">
        <v>86</v>
      </c>
      <c r="AW243" s="10" t="s">
        <v>34</v>
      </c>
      <c r="AX243" s="10" t="s">
        <v>77</v>
      </c>
      <c r="AY243" s="185" t="s">
        <v>163</v>
      </c>
    </row>
    <row r="244" spans="2:65" s="10" customFormat="1" ht="22.5" customHeight="1">
      <c r="B244" s="178"/>
      <c r="C244" s="179"/>
      <c r="D244" s="179"/>
      <c r="E244" s="180" t="s">
        <v>21</v>
      </c>
      <c r="F244" s="294" t="s">
        <v>387</v>
      </c>
      <c r="G244" s="295"/>
      <c r="H244" s="295"/>
      <c r="I244" s="295"/>
      <c r="J244" s="179"/>
      <c r="K244" s="181">
        <v>1.7490000000000001</v>
      </c>
      <c r="L244" s="179"/>
      <c r="M244" s="179"/>
      <c r="N244" s="179"/>
      <c r="O244" s="179"/>
      <c r="P244" s="179"/>
      <c r="Q244" s="179"/>
      <c r="R244" s="182"/>
      <c r="T244" s="183"/>
      <c r="U244" s="179"/>
      <c r="V244" s="179"/>
      <c r="W244" s="179"/>
      <c r="X244" s="179"/>
      <c r="Y244" s="179"/>
      <c r="Z244" s="179"/>
      <c r="AA244" s="184"/>
      <c r="AT244" s="185" t="s">
        <v>170</v>
      </c>
      <c r="AU244" s="185" t="s">
        <v>86</v>
      </c>
      <c r="AV244" s="10" t="s">
        <v>86</v>
      </c>
      <c r="AW244" s="10" t="s">
        <v>34</v>
      </c>
      <c r="AX244" s="10" t="s">
        <v>77</v>
      </c>
      <c r="AY244" s="185" t="s">
        <v>163</v>
      </c>
    </row>
    <row r="245" spans="2:65" s="10" customFormat="1" ht="22.5" customHeight="1">
      <c r="B245" s="178"/>
      <c r="C245" s="179"/>
      <c r="D245" s="179"/>
      <c r="E245" s="180" t="s">
        <v>21</v>
      </c>
      <c r="F245" s="294" t="s">
        <v>388</v>
      </c>
      <c r="G245" s="295"/>
      <c r="H245" s="295"/>
      <c r="I245" s="295"/>
      <c r="J245" s="179"/>
      <c r="K245" s="181">
        <v>3.907</v>
      </c>
      <c r="L245" s="179"/>
      <c r="M245" s="179"/>
      <c r="N245" s="179"/>
      <c r="O245" s="179"/>
      <c r="P245" s="179"/>
      <c r="Q245" s="179"/>
      <c r="R245" s="182"/>
      <c r="T245" s="183"/>
      <c r="U245" s="179"/>
      <c r="V245" s="179"/>
      <c r="W245" s="179"/>
      <c r="X245" s="179"/>
      <c r="Y245" s="179"/>
      <c r="Z245" s="179"/>
      <c r="AA245" s="184"/>
      <c r="AT245" s="185" t="s">
        <v>170</v>
      </c>
      <c r="AU245" s="185" t="s">
        <v>86</v>
      </c>
      <c r="AV245" s="10" t="s">
        <v>86</v>
      </c>
      <c r="AW245" s="10" t="s">
        <v>34</v>
      </c>
      <c r="AX245" s="10" t="s">
        <v>77</v>
      </c>
      <c r="AY245" s="185" t="s">
        <v>163</v>
      </c>
    </row>
    <row r="246" spans="2:65" s="1" customFormat="1" ht="31.5" customHeight="1">
      <c r="B246" s="38"/>
      <c r="C246" s="171" t="s">
        <v>389</v>
      </c>
      <c r="D246" s="171" t="s">
        <v>164</v>
      </c>
      <c r="E246" s="172" t="s">
        <v>390</v>
      </c>
      <c r="F246" s="288" t="s">
        <v>391</v>
      </c>
      <c r="G246" s="288"/>
      <c r="H246" s="288"/>
      <c r="I246" s="288"/>
      <c r="J246" s="173" t="s">
        <v>261</v>
      </c>
      <c r="K246" s="174">
        <v>237.85</v>
      </c>
      <c r="L246" s="289">
        <v>0</v>
      </c>
      <c r="M246" s="290"/>
      <c r="N246" s="291">
        <f>ROUND(L246*K246,2)</f>
        <v>0</v>
      </c>
      <c r="O246" s="291"/>
      <c r="P246" s="291"/>
      <c r="Q246" s="291"/>
      <c r="R246" s="40"/>
      <c r="T246" s="175" t="s">
        <v>21</v>
      </c>
      <c r="U246" s="47" t="s">
        <v>44</v>
      </c>
      <c r="V246" s="39"/>
      <c r="W246" s="176">
        <f>V246*K246</f>
        <v>0</v>
      </c>
      <c r="X246" s="176">
        <v>0</v>
      </c>
      <c r="Y246" s="176">
        <f>X246*K246</f>
        <v>0</v>
      </c>
      <c r="Z246" s="176">
        <v>0</v>
      </c>
      <c r="AA246" s="177">
        <f>Z246*K246</f>
        <v>0</v>
      </c>
      <c r="AR246" s="21" t="s">
        <v>244</v>
      </c>
      <c r="AT246" s="21" t="s">
        <v>164</v>
      </c>
      <c r="AU246" s="21" t="s">
        <v>86</v>
      </c>
      <c r="AY246" s="21" t="s">
        <v>163</v>
      </c>
      <c r="BE246" s="113">
        <f>IF(U246="základná",N246,0)</f>
        <v>0</v>
      </c>
      <c r="BF246" s="113">
        <f>IF(U246="znížená",N246,0)</f>
        <v>0</v>
      </c>
      <c r="BG246" s="113">
        <f>IF(U246="zákl. prenesená",N246,0)</f>
        <v>0</v>
      </c>
      <c r="BH246" s="113">
        <f>IF(U246="zníž. prenesená",N246,0)</f>
        <v>0</v>
      </c>
      <c r="BI246" s="113">
        <f>IF(U246="nulová",N246,0)</f>
        <v>0</v>
      </c>
      <c r="BJ246" s="21" t="s">
        <v>86</v>
      </c>
      <c r="BK246" s="113">
        <f>ROUND(L246*K246,2)</f>
        <v>0</v>
      </c>
      <c r="BL246" s="21" t="s">
        <v>244</v>
      </c>
      <c r="BM246" s="21" t="s">
        <v>392</v>
      </c>
    </row>
    <row r="247" spans="2:65" s="10" customFormat="1" ht="22.5" customHeight="1">
      <c r="B247" s="178"/>
      <c r="C247" s="179"/>
      <c r="D247" s="179"/>
      <c r="E247" s="180" t="s">
        <v>21</v>
      </c>
      <c r="F247" s="292" t="s">
        <v>393</v>
      </c>
      <c r="G247" s="293"/>
      <c r="H247" s="293"/>
      <c r="I247" s="293"/>
      <c r="J247" s="179"/>
      <c r="K247" s="181">
        <v>237.85</v>
      </c>
      <c r="L247" s="179"/>
      <c r="M247" s="179"/>
      <c r="N247" s="179"/>
      <c r="O247" s="179"/>
      <c r="P247" s="179"/>
      <c r="Q247" s="179"/>
      <c r="R247" s="182"/>
      <c r="T247" s="183"/>
      <c r="U247" s="179"/>
      <c r="V247" s="179"/>
      <c r="W247" s="179"/>
      <c r="X247" s="179"/>
      <c r="Y247" s="179"/>
      <c r="Z247" s="179"/>
      <c r="AA247" s="184"/>
      <c r="AT247" s="185" t="s">
        <v>170</v>
      </c>
      <c r="AU247" s="185" t="s">
        <v>86</v>
      </c>
      <c r="AV247" s="10" t="s">
        <v>86</v>
      </c>
      <c r="AW247" s="10" t="s">
        <v>34</v>
      </c>
      <c r="AX247" s="10" t="s">
        <v>77</v>
      </c>
      <c r="AY247" s="185" t="s">
        <v>163</v>
      </c>
    </row>
    <row r="248" spans="2:65" s="1" customFormat="1" ht="31.5" customHeight="1">
      <c r="B248" s="38"/>
      <c r="C248" s="186" t="s">
        <v>394</v>
      </c>
      <c r="D248" s="186" t="s">
        <v>254</v>
      </c>
      <c r="E248" s="187" t="s">
        <v>395</v>
      </c>
      <c r="F248" s="296" t="s">
        <v>396</v>
      </c>
      <c r="G248" s="296"/>
      <c r="H248" s="296"/>
      <c r="I248" s="296"/>
      <c r="J248" s="188" t="s">
        <v>167</v>
      </c>
      <c r="K248" s="189">
        <v>6.2789999999999999</v>
      </c>
      <c r="L248" s="297">
        <v>0</v>
      </c>
      <c r="M248" s="298"/>
      <c r="N248" s="299">
        <f>ROUND(L248*K248,2)</f>
        <v>0</v>
      </c>
      <c r="O248" s="291"/>
      <c r="P248" s="291"/>
      <c r="Q248" s="291"/>
      <c r="R248" s="40"/>
      <c r="T248" s="175" t="s">
        <v>21</v>
      </c>
      <c r="U248" s="47" t="s">
        <v>44</v>
      </c>
      <c r="V248" s="39"/>
      <c r="W248" s="176">
        <f>V248*K248</f>
        <v>0</v>
      </c>
      <c r="X248" s="176">
        <v>0.55000000000000004</v>
      </c>
      <c r="Y248" s="176">
        <f>X248*K248</f>
        <v>3.4534500000000001</v>
      </c>
      <c r="Z248" s="176">
        <v>0</v>
      </c>
      <c r="AA248" s="177">
        <f>Z248*K248</f>
        <v>0</v>
      </c>
      <c r="AR248" s="21" t="s">
        <v>337</v>
      </c>
      <c r="AT248" s="21" t="s">
        <v>254</v>
      </c>
      <c r="AU248" s="21" t="s">
        <v>86</v>
      </c>
      <c r="AY248" s="21" t="s">
        <v>163</v>
      </c>
      <c r="BE248" s="113">
        <f>IF(U248="základná",N248,0)</f>
        <v>0</v>
      </c>
      <c r="BF248" s="113">
        <f>IF(U248="znížená",N248,0)</f>
        <v>0</v>
      </c>
      <c r="BG248" s="113">
        <f>IF(U248="zákl. prenesená",N248,0)</f>
        <v>0</v>
      </c>
      <c r="BH248" s="113">
        <f>IF(U248="zníž. prenesená",N248,0)</f>
        <v>0</v>
      </c>
      <c r="BI248" s="113">
        <f>IF(U248="nulová",N248,0)</f>
        <v>0</v>
      </c>
      <c r="BJ248" s="21" t="s">
        <v>86</v>
      </c>
      <c r="BK248" s="113">
        <f>ROUND(L248*K248,2)</f>
        <v>0</v>
      </c>
      <c r="BL248" s="21" t="s">
        <v>244</v>
      </c>
      <c r="BM248" s="21" t="s">
        <v>397</v>
      </c>
    </row>
    <row r="249" spans="2:65" s="1" customFormat="1" ht="44.25" customHeight="1">
      <c r="B249" s="38"/>
      <c r="C249" s="171" t="s">
        <v>398</v>
      </c>
      <c r="D249" s="171" t="s">
        <v>164</v>
      </c>
      <c r="E249" s="172" t="s">
        <v>399</v>
      </c>
      <c r="F249" s="288" t="s">
        <v>400</v>
      </c>
      <c r="G249" s="288"/>
      <c r="H249" s="288"/>
      <c r="I249" s="288"/>
      <c r="J249" s="173" t="s">
        <v>261</v>
      </c>
      <c r="K249" s="174">
        <v>237.5</v>
      </c>
      <c r="L249" s="289">
        <v>0</v>
      </c>
      <c r="M249" s="290"/>
      <c r="N249" s="291">
        <f>ROUND(L249*K249,2)</f>
        <v>0</v>
      </c>
      <c r="O249" s="291"/>
      <c r="P249" s="291"/>
      <c r="Q249" s="291"/>
      <c r="R249" s="40"/>
      <c r="T249" s="175" t="s">
        <v>21</v>
      </c>
      <c r="U249" s="47" t="s">
        <v>44</v>
      </c>
      <c r="V249" s="39"/>
      <c r="W249" s="176">
        <f>V249*K249</f>
        <v>0</v>
      </c>
      <c r="X249" s="176">
        <v>2.4199999999999998E-3</v>
      </c>
      <c r="Y249" s="176">
        <f>X249*K249</f>
        <v>0.57474999999999998</v>
      </c>
      <c r="Z249" s="176">
        <v>0</v>
      </c>
      <c r="AA249" s="177">
        <f>Z249*K249</f>
        <v>0</v>
      </c>
      <c r="AR249" s="21" t="s">
        <v>244</v>
      </c>
      <c r="AT249" s="21" t="s">
        <v>164</v>
      </c>
      <c r="AU249" s="21" t="s">
        <v>86</v>
      </c>
      <c r="AY249" s="21" t="s">
        <v>163</v>
      </c>
      <c r="BE249" s="113">
        <f>IF(U249="základná",N249,0)</f>
        <v>0</v>
      </c>
      <c r="BF249" s="113">
        <f>IF(U249="znížená",N249,0)</f>
        <v>0</v>
      </c>
      <c r="BG249" s="113">
        <f>IF(U249="zákl. prenesená",N249,0)</f>
        <v>0</v>
      </c>
      <c r="BH249" s="113">
        <f>IF(U249="zníž. prenesená",N249,0)</f>
        <v>0</v>
      </c>
      <c r="BI249" s="113">
        <f>IF(U249="nulová",N249,0)</f>
        <v>0</v>
      </c>
      <c r="BJ249" s="21" t="s">
        <v>86</v>
      </c>
      <c r="BK249" s="113">
        <f>ROUND(L249*K249,2)</f>
        <v>0</v>
      </c>
      <c r="BL249" s="21" t="s">
        <v>244</v>
      </c>
      <c r="BM249" s="21" t="s">
        <v>401</v>
      </c>
    </row>
    <row r="250" spans="2:65" s="10" customFormat="1" ht="22.5" customHeight="1">
      <c r="B250" s="178"/>
      <c r="C250" s="179"/>
      <c r="D250" s="179"/>
      <c r="E250" s="180" t="s">
        <v>21</v>
      </c>
      <c r="F250" s="292" t="s">
        <v>402</v>
      </c>
      <c r="G250" s="293"/>
      <c r="H250" s="293"/>
      <c r="I250" s="293"/>
      <c r="J250" s="179"/>
      <c r="K250" s="181">
        <v>237.5</v>
      </c>
      <c r="L250" s="179"/>
      <c r="M250" s="179"/>
      <c r="N250" s="179"/>
      <c r="O250" s="179"/>
      <c r="P250" s="179"/>
      <c r="Q250" s="179"/>
      <c r="R250" s="182"/>
      <c r="T250" s="183"/>
      <c r="U250" s="179"/>
      <c r="V250" s="179"/>
      <c r="W250" s="179"/>
      <c r="X250" s="179"/>
      <c r="Y250" s="179"/>
      <c r="Z250" s="179"/>
      <c r="AA250" s="184"/>
      <c r="AT250" s="185" t="s">
        <v>170</v>
      </c>
      <c r="AU250" s="185" t="s">
        <v>86</v>
      </c>
      <c r="AV250" s="10" t="s">
        <v>86</v>
      </c>
      <c r="AW250" s="10" t="s">
        <v>34</v>
      </c>
      <c r="AX250" s="10" t="s">
        <v>77</v>
      </c>
      <c r="AY250" s="185" t="s">
        <v>163</v>
      </c>
    </row>
    <row r="251" spans="2:65" s="1" customFormat="1" ht="31.5" customHeight="1">
      <c r="B251" s="38"/>
      <c r="C251" s="186" t="s">
        <v>403</v>
      </c>
      <c r="D251" s="186" t="s">
        <v>254</v>
      </c>
      <c r="E251" s="187" t="s">
        <v>404</v>
      </c>
      <c r="F251" s="296" t="s">
        <v>405</v>
      </c>
      <c r="G251" s="296"/>
      <c r="H251" s="296"/>
      <c r="I251" s="296"/>
      <c r="J251" s="188" t="s">
        <v>261</v>
      </c>
      <c r="K251" s="189">
        <v>273.125</v>
      </c>
      <c r="L251" s="297">
        <v>0</v>
      </c>
      <c r="M251" s="298"/>
      <c r="N251" s="299">
        <f>ROUND(L251*K251,2)</f>
        <v>0</v>
      </c>
      <c r="O251" s="291"/>
      <c r="P251" s="291"/>
      <c r="Q251" s="291"/>
      <c r="R251" s="40"/>
      <c r="T251" s="175" t="s">
        <v>21</v>
      </c>
      <c r="U251" s="47" t="s">
        <v>44</v>
      </c>
      <c r="V251" s="39"/>
      <c r="W251" s="176">
        <f>V251*K251</f>
        <v>0</v>
      </c>
      <c r="X251" s="176">
        <v>3.4079999999999999E-2</v>
      </c>
      <c r="Y251" s="176">
        <f>X251*K251</f>
        <v>9.3080999999999996</v>
      </c>
      <c r="Z251" s="176">
        <v>0</v>
      </c>
      <c r="AA251" s="177">
        <f>Z251*K251</f>
        <v>0</v>
      </c>
      <c r="AR251" s="21" t="s">
        <v>337</v>
      </c>
      <c r="AT251" s="21" t="s">
        <v>254</v>
      </c>
      <c r="AU251" s="21" t="s">
        <v>86</v>
      </c>
      <c r="AY251" s="21" t="s">
        <v>163</v>
      </c>
      <c r="BE251" s="113">
        <f>IF(U251="základná",N251,0)</f>
        <v>0</v>
      </c>
      <c r="BF251" s="113">
        <f>IF(U251="znížená",N251,0)</f>
        <v>0</v>
      </c>
      <c r="BG251" s="113">
        <f>IF(U251="zákl. prenesená",N251,0)</f>
        <v>0</v>
      </c>
      <c r="BH251" s="113">
        <f>IF(U251="zníž. prenesená",N251,0)</f>
        <v>0</v>
      </c>
      <c r="BI251" s="113">
        <f>IF(U251="nulová",N251,0)</f>
        <v>0</v>
      </c>
      <c r="BJ251" s="21" t="s">
        <v>86</v>
      </c>
      <c r="BK251" s="113">
        <f>ROUND(L251*K251,2)</f>
        <v>0</v>
      </c>
      <c r="BL251" s="21" t="s">
        <v>244</v>
      </c>
      <c r="BM251" s="21" t="s">
        <v>406</v>
      </c>
    </row>
    <row r="252" spans="2:65" s="1" customFormat="1" ht="22.5" customHeight="1">
      <c r="B252" s="38"/>
      <c r="C252" s="171" t="s">
        <v>407</v>
      </c>
      <c r="D252" s="171" t="s">
        <v>164</v>
      </c>
      <c r="E252" s="172" t="s">
        <v>408</v>
      </c>
      <c r="F252" s="288" t="s">
        <v>409</v>
      </c>
      <c r="G252" s="288"/>
      <c r="H252" s="288"/>
      <c r="I252" s="288"/>
      <c r="J252" s="173" t="s">
        <v>369</v>
      </c>
      <c r="K252" s="174">
        <v>247.9</v>
      </c>
      <c r="L252" s="289">
        <v>0</v>
      </c>
      <c r="M252" s="290"/>
      <c r="N252" s="291">
        <f>ROUND(L252*K252,2)</f>
        <v>0</v>
      </c>
      <c r="O252" s="291"/>
      <c r="P252" s="291"/>
      <c r="Q252" s="291"/>
      <c r="R252" s="40"/>
      <c r="T252" s="175" t="s">
        <v>21</v>
      </c>
      <c r="U252" s="47" t="s">
        <v>44</v>
      </c>
      <c r="V252" s="39"/>
      <c r="W252" s="176">
        <f>V252*K252</f>
        <v>0</v>
      </c>
      <c r="X252" s="176">
        <v>0</v>
      </c>
      <c r="Y252" s="176">
        <f>X252*K252</f>
        <v>0</v>
      </c>
      <c r="Z252" s="176">
        <v>0</v>
      </c>
      <c r="AA252" s="177">
        <f>Z252*K252</f>
        <v>0</v>
      </c>
      <c r="AR252" s="21" t="s">
        <v>244</v>
      </c>
      <c r="AT252" s="21" t="s">
        <v>164</v>
      </c>
      <c r="AU252" s="21" t="s">
        <v>86</v>
      </c>
      <c r="AY252" s="21" t="s">
        <v>163</v>
      </c>
      <c r="BE252" s="113">
        <f>IF(U252="základná",N252,0)</f>
        <v>0</v>
      </c>
      <c r="BF252" s="113">
        <f>IF(U252="znížená",N252,0)</f>
        <v>0</v>
      </c>
      <c r="BG252" s="113">
        <f>IF(U252="zákl. prenesená",N252,0)</f>
        <v>0</v>
      </c>
      <c r="BH252" s="113">
        <f>IF(U252="zníž. prenesená",N252,0)</f>
        <v>0</v>
      </c>
      <c r="BI252" s="113">
        <f>IF(U252="nulová",N252,0)</f>
        <v>0</v>
      </c>
      <c r="BJ252" s="21" t="s">
        <v>86</v>
      </c>
      <c r="BK252" s="113">
        <f>ROUND(L252*K252,2)</f>
        <v>0</v>
      </c>
      <c r="BL252" s="21" t="s">
        <v>244</v>
      </c>
      <c r="BM252" s="21" t="s">
        <v>410</v>
      </c>
    </row>
    <row r="253" spans="2:65" s="10" customFormat="1" ht="22.5" customHeight="1">
      <c r="B253" s="178"/>
      <c r="C253" s="179"/>
      <c r="D253" s="179"/>
      <c r="E253" s="180" t="s">
        <v>21</v>
      </c>
      <c r="F253" s="292" t="s">
        <v>411</v>
      </c>
      <c r="G253" s="293"/>
      <c r="H253" s="293"/>
      <c r="I253" s="293"/>
      <c r="J253" s="179"/>
      <c r="K253" s="181">
        <v>247.9</v>
      </c>
      <c r="L253" s="179"/>
      <c r="M253" s="179"/>
      <c r="N253" s="179"/>
      <c r="O253" s="179"/>
      <c r="P253" s="179"/>
      <c r="Q253" s="179"/>
      <c r="R253" s="182"/>
      <c r="T253" s="183"/>
      <c r="U253" s="179"/>
      <c r="V253" s="179"/>
      <c r="W253" s="179"/>
      <c r="X253" s="179"/>
      <c r="Y253" s="179"/>
      <c r="Z253" s="179"/>
      <c r="AA253" s="184"/>
      <c r="AT253" s="185" t="s">
        <v>170</v>
      </c>
      <c r="AU253" s="185" t="s">
        <v>86</v>
      </c>
      <c r="AV253" s="10" t="s">
        <v>86</v>
      </c>
      <c r="AW253" s="10" t="s">
        <v>34</v>
      </c>
      <c r="AX253" s="10" t="s">
        <v>77</v>
      </c>
      <c r="AY253" s="185" t="s">
        <v>163</v>
      </c>
    </row>
    <row r="254" spans="2:65" s="1" customFormat="1" ht="31.5" customHeight="1">
      <c r="B254" s="38"/>
      <c r="C254" s="186" t="s">
        <v>412</v>
      </c>
      <c r="D254" s="186" t="s">
        <v>254</v>
      </c>
      <c r="E254" s="187" t="s">
        <v>413</v>
      </c>
      <c r="F254" s="296" t="s">
        <v>414</v>
      </c>
      <c r="G254" s="296"/>
      <c r="H254" s="296"/>
      <c r="I254" s="296"/>
      <c r="J254" s="188" t="s">
        <v>167</v>
      </c>
      <c r="K254" s="189">
        <v>0.65400000000000003</v>
      </c>
      <c r="L254" s="297">
        <v>0</v>
      </c>
      <c r="M254" s="298"/>
      <c r="N254" s="299">
        <f>ROUND(L254*K254,2)</f>
        <v>0</v>
      </c>
      <c r="O254" s="291"/>
      <c r="P254" s="291"/>
      <c r="Q254" s="291"/>
      <c r="R254" s="40"/>
      <c r="T254" s="175" t="s">
        <v>21</v>
      </c>
      <c r="U254" s="47" t="s">
        <v>44</v>
      </c>
      <c r="V254" s="39"/>
      <c r="W254" s="176">
        <f>V254*K254</f>
        <v>0</v>
      </c>
      <c r="X254" s="176">
        <v>0.55000000000000004</v>
      </c>
      <c r="Y254" s="176">
        <f>X254*K254</f>
        <v>0.35970000000000002</v>
      </c>
      <c r="Z254" s="176">
        <v>0</v>
      </c>
      <c r="AA254" s="177">
        <f>Z254*K254</f>
        <v>0</v>
      </c>
      <c r="AR254" s="21" t="s">
        <v>337</v>
      </c>
      <c r="AT254" s="21" t="s">
        <v>254</v>
      </c>
      <c r="AU254" s="21" t="s">
        <v>86</v>
      </c>
      <c r="AY254" s="21" t="s">
        <v>163</v>
      </c>
      <c r="BE254" s="113">
        <f>IF(U254="základná",N254,0)</f>
        <v>0</v>
      </c>
      <c r="BF254" s="113">
        <f>IF(U254="znížená",N254,0)</f>
        <v>0</v>
      </c>
      <c r="BG254" s="113">
        <f>IF(U254="zákl. prenesená",N254,0)</f>
        <v>0</v>
      </c>
      <c r="BH254" s="113">
        <f>IF(U254="zníž. prenesená",N254,0)</f>
        <v>0</v>
      </c>
      <c r="BI254" s="113">
        <f>IF(U254="nulová",N254,0)</f>
        <v>0</v>
      </c>
      <c r="BJ254" s="21" t="s">
        <v>86</v>
      </c>
      <c r="BK254" s="113">
        <f>ROUND(L254*K254,2)</f>
        <v>0</v>
      </c>
      <c r="BL254" s="21" t="s">
        <v>244</v>
      </c>
      <c r="BM254" s="21" t="s">
        <v>415</v>
      </c>
    </row>
    <row r="255" spans="2:65" s="10" customFormat="1" ht="22.5" customHeight="1">
      <c r="B255" s="178"/>
      <c r="C255" s="179"/>
      <c r="D255" s="179"/>
      <c r="E255" s="180" t="s">
        <v>21</v>
      </c>
      <c r="F255" s="292" t="s">
        <v>416</v>
      </c>
      <c r="G255" s="293"/>
      <c r="H255" s="293"/>
      <c r="I255" s="293"/>
      <c r="J255" s="179"/>
      <c r="K255" s="181">
        <v>0.65400000000000003</v>
      </c>
      <c r="L255" s="179"/>
      <c r="M255" s="179"/>
      <c r="N255" s="179"/>
      <c r="O255" s="179"/>
      <c r="P255" s="179"/>
      <c r="Q255" s="179"/>
      <c r="R255" s="182"/>
      <c r="T255" s="183"/>
      <c r="U255" s="179"/>
      <c r="V255" s="179"/>
      <c r="W255" s="179"/>
      <c r="X255" s="179"/>
      <c r="Y255" s="179"/>
      <c r="Z255" s="179"/>
      <c r="AA255" s="184"/>
      <c r="AT255" s="185" t="s">
        <v>170</v>
      </c>
      <c r="AU255" s="185" t="s">
        <v>86</v>
      </c>
      <c r="AV255" s="10" t="s">
        <v>86</v>
      </c>
      <c r="AW255" s="10" t="s">
        <v>34</v>
      </c>
      <c r="AX255" s="10" t="s">
        <v>77</v>
      </c>
      <c r="AY255" s="185" t="s">
        <v>163</v>
      </c>
    </row>
    <row r="256" spans="2:65" s="1" customFormat="1" ht="57" customHeight="1">
      <c r="B256" s="38"/>
      <c r="C256" s="171" t="s">
        <v>417</v>
      </c>
      <c r="D256" s="171" t="s">
        <v>164</v>
      </c>
      <c r="E256" s="172" t="s">
        <v>418</v>
      </c>
      <c r="F256" s="288" t="s">
        <v>419</v>
      </c>
      <c r="G256" s="288"/>
      <c r="H256" s="288"/>
      <c r="I256" s="288"/>
      <c r="J256" s="173" t="s">
        <v>167</v>
      </c>
      <c r="K256" s="174">
        <v>21.308</v>
      </c>
      <c r="L256" s="289">
        <v>0</v>
      </c>
      <c r="M256" s="290"/>
      <c r="N256" s="291">
        <f>ROUND(L256*K256,2)</f>
        <v>0</v>
      </c>
      <c r="O256" s="291"/>
      <c r="P256" s="291"/>
      <c r="Q256" s="291"/>
      <c r="R256" s="40"/>
      <c r="T256" s="175" t="s">
        <v>21</v>
      </c>
      <c r="U256" s="47" t="s">
        <v>44</v>
      </c>
      <c r="V256" s="39"/>
      <c r="W256" s="176">
        <f>V256*K256</f>
        <v>0</v>
      </c>
      <c r="X256" s="176">
        <v>2.3099999999999999E-2</v>
      </c>
      <c r="Y256" s="176">
        <f>X256*K256</f>
        <v>0.49221479999999995</v>
      </c>
      <c r="Z256" s="176">
        <v>0</v>
      </c>
      <c r="AA256" s="177">
        <f>Z256*K256</f>
        <v>0</v>
      </c>
      <c r="AR256" s="21" t="s">
        <v>244</v>
      </c>
      <c r="AT256" s="21" t="s">
        <v>164</v>
      </c>
      <c r="AU256" s="21" t="s">
        <v>86</v>
      </c>
      <c r="AY256" s="21" t="s">
        <v>163</v>
      </c>
      <c r="BE256" s="113">
        <f>IF(U256="základná",N256,0)</f>
        <v>0</v>
      </c>
      <c r="BF256" s="113">
        <f>IF(U256="znížená",N256,0)</f>
        <v>0</v>
      </c>
      <c r="BG256" s="113">
        <f>IF(U256="zákl. prenesená",N256,0)</f>
        <v>0</v>
      </c>
      <c r="BH256" s="113">
        <f>IF(U256="zníž. prenesená",N256,0)</f>
        <v>0</v>
      </c>
      <c r="BI256" s="113">
        <f>IF(U256="nulová",N256,0)</f>
        <v>0</v>
      </c>
      <c r="BJ256" s="21" t="s">
        <v>86</v>
      </c>
      <c r="BK256" s="113">
        <f>ROUND(L256*K256,2)</f>
        <v>0</v>
      </c>
      <c r="BL256" s="21" t="s">
        <v>244</v>
      </c>
      <c r="BM256" s="21" t="s">
        <v>420</v>
      </c>
    </row>
    <row r="257" spans="2:65" s="10" customFormat="1" ht="22.5" customHeight="1">
      <c r="B257" s="178"/>
      <c r="C257" s="179"/>
      <c r="D257" s="179"/>
      <c r="E257" s="180" t="s">
        <v>21</v>
      </c>
      <c r="F257" s="292" t="s">
        <v>421</v>
      </c>
      <c r="G257" s="293"/>
      <c r="H257" s="293"/>
      <c r="I257" s="293"/>
      <c r="J257" s="179"/>
      <c r="K257" s="181">
        <v>21.308</v>
      </c>
      <c r="L257" s="179"/>
      <c r="M257" s="179"/>
      <c r="N257" s="179"/>
      <c r="O257" s="179"/>
      <c r="P257" s="179"/>
      <c r="Q257" s="179"/>
      <c r="R257" s="182"/>
      <c r="T257" s="183"/>
      <c r="U257" s="179"/>
      <c r="V257" s="179"/>
      <c r="W257" s="179"/>
      <c r="X257" s="179"/>
      <c r="Y257" s="179"/>
      <c r="Z257" s="179"/>
      <c r="AA257" s="184"/>
      <c r="AT257" s="185" t="s">
        <v>170</v>
      </c>
      <c r="AU257" s="185" t="s">
        <v>86</v>
      </c>
      <c r="AV257" s="10" t="s">
        <v>86</v>
      </c>
      <c r="AW257" s="10" t="s">
        <v>34</v>
      </c>
      <c r="AX257" s="10" t="s">
        <v>77</v>
      </c>
      <c r="AY257" s="185" t="s">
        <v>163</v>
      </c>
    </row>
    <row r="258" spans="2:65" s="1" customFormat="1" ht="31.5" customHeight="1">
      <c r="B258" s="38"/>
      <c r="C258" s="171" t="s">
        <v>422</v>
      </c>
      <c r="D258" s="171" t="s">
        <v>164</v>
      </c>
      <c r="E258" s="172" t="s">
        <v>423</v>
      </c>
      <c r="F258" s="288" t="s">
        <v>424</v>
      </c>
      <c r="G258" s="288"/>
      <c r="H258" s="288"/>
      <c r="I258" s="288"/>
      <c r="J258" s="173" t="s">
        <v>425</v>
      </c>
      <c r="K258" s="198">
        <v>0</v>
      </c>
      <c r="L258" s="289">
        <v>0</v>
      </c>
      <c r="M258" s="290"/>
      <c r="N258" s="291">
        <f>ROUND(L258*K258,2)</f>
        <v>0</v>
      </c>
      <c r="O258" s="291"/>
      <c r="P258" s="291"/>
      <c r="Q258" s="291"/>
      <c r="R258" s="40"/>
      <c r="T258" s="175" t="s">
        <v>21</v>
      </c>
      <c r="U258" s="47" t="s">
        <v>44</v>
      </c>
      <c r="V258" s="39"/>
      <c r="W258" s="176">
        <f>V258*K258</f>
        <v>0</v>
      </c>
      <c r="X258" s="176">
        <v>0</v>
      </c>
      <c r="Y258" s="176">
        <f>X258*K258</f>
        <v>0</v>
      </c>
      <c r="Z258" s="176">
        <v>0</v>
      </c>
      <c r="AA258" s="177">
        <f>Z258*K258</f>
        <v>0</v>
      </c>
      <c r="AR258" s="21" t="s">
        <v>244</v>
      </c>
      <c r="AT258" s="21" t="s">
        <v>164</v>
      </c>
      <c r="AU258" s="21" t="s">
        <v>86</v>
      </c>
      <c r="AY258" s="21" t="s">
        <v>163</v>
      </c>
      <c r="BE258" s="113">
        <f>IF(U258="základná",N258,0)</f>
        <v>0</v>
      </c>
      <c r="BF258" s="113">
        <f>IF(U258="znížená",N258,0)</f>
        <v>0</v>
      </c>
      <c r="BG258" s="113">
        <f>IF(U258="zákl. prenesená",N258,0)</f>
        <v>0</v>
      </c>
      <c r="BH258" s="113">
        <f>IF(U258="zníž. prenesená",N258,0)</f>
        <v>0</v>
      </c>
      <c r="BI258" s="113">
        <f>IF(U258="nulová",N258,0)</f>
        <v>0</v>
      </c>
      <c r="BJ258" s="21" t="s">
        <v>86</v>
      </c>
      <c r="BK258" s="113">
        <f>ROUND(L258*K258,2)</f>
        <v>0</v>
      </c>
      <c r="BL258" s="21" t="s">
        <v>244</v>
      </c>
      <c r="BM258" s="21" t="s">
        <v>426</v>
      </c>
    </row>
    <row r="259" spans="2:65" s="9" customFormat="1" ht="29.85" customHeight="1">
      <c r="B259" s="160"/>
      <c r="C259" s="161"/>
      <c r="D259" s="170" t="s">
        <v>132</v>
      </c>
      <c r="E259" s="170"/>
      <c r="F259" s="170"/>
      <c r="G259" s="170"/>
      <c r="H259" s="170"/>
      <c r="I259" s="170"/>
      <c r="J259" s="170"/>
      <c r="K259" s="170"/>
      <c r="L259" s="170"/>
      <c r="M259" s="170"/>
      <c r="N259" s="305">
        <f>BK259</f>
        <v>0</v>
      </c>
      <c r="O259" s="306"/>
      <c r="P259" s="306"/>
      <c r="Q259" s="306"/>
      <c r="R259" s="163"/>
      <c r="T259" s="164"/>
      <c r="U259" s="161"/>
      <c r="V259" s="161"/>
      <c r="W259" s="165">
        <f>SUM(W260:W272)</f>
        <v>0</v>
      </c>
      <c r="X259" s="161"/>
      <c r="Y259" s="165">
        <f>SUM(Y260:Y272)</f>
        <v>1.2192890000000001</v>
      </c>
      <c r="Z259" s="161"/>
      <c r="AA259" s="166">
        <f>SUM(AA260:AA272)</f>
        <v>0</v>
      </c>
      <c r="AR259" s="167" t="s">
        <v>86</v>
      </c>
      <c r="AT259" s="168" t="s">
        <v>76</v>
      </c>
      <c r="AU259" s="168" t="s">
        <v>83</v>
      </c>
      <c r="AY259" s="167" t="s">
        <v>163</v>
      </c>
      <c r="BK259" s="169">
        <f>SUM(BK260:BK272)</f>
        <v>0</v>
      </c>
    </row>
    <row r="260" spans="2:65" s="1" customFormat="1" ht="31.5" customHeight="1">
      <c r="B260" s="38"/>
      <c r="C260" s="171" t="s">
        <v>427</v>
      </c>
      <c r="D260" s="171" t="s">
        <v>164</v>
      </c>
      <c r="E260" s="172" t="s">
        <v>428</v>
      </c>
      <c r="F260" s="288" t="s">
        <v>429</v>
      </c>
      <c r="G260" s="288"/>
      <c r="H260" s="288"/>
      <c r="I260" s="288"/>
      <c r="J260" s="173" t="s">
        <v>369</v>
      </c>
      <c r="K260" s="174">
        <v>13.4</v>
      </c>
      <c r="L260" s="289">
        <v>0</v>
      </c>
      <c r="M260" s="290"/>
      <c r="N260" s="291">
        <f>ROUND(L260*K260,2)</f>
        <v>0</v>
      </c>
      <c r="O260" s="291"/>
      <c r="P260" s="291"/>
      <c r="Q260" s="291"/>
      <c r="R260" s="40"/>
      <c r="T260" s="175" t="s">
        <v>21</v>
      </c>
      <c r="U260" s="47" t="s">
        <v>44</v>
      </c>
      <c r="V260" s="39"/>
      <c r="W260" s="176">
        <f>V260*K260</f>
        <v>0</v>
      </c>
      <c r="X260" s="176">
        <v>1.42E-3</v>
      </c>
      <c r="Y260" s="176">
        <f>X260*K260</f>
        <v>1.9028E-2</v>
      </c>
      <c r="Z260" s="176">
        <v>0</v>
      </c>
      <c r="AA260" s="177">
        <f>Z260*K260</f>
        <v>0</v>
      </c>
      <c r="AR260" s="21" t="s">
        <v>244</v>
      </c>
      <c r="AT260" s="21" t="s">
        <v>164</v>
      </c>
      <c r="AU260" s="21" t="s">
        <v>86</v>
      </c>
      <c r="AY260" s="21" t="s">
        <v>163</v>
      </c>
      <c r="BE260" s="113">
        <f>IF(U260="základná",N260,0)</f>
        <v>0</v>
      </c>
      <c r="BF260" s="113">
        <f>IF(U260="znížená",N260,0)</f>
        <v>0</v>
      </c>
      <c r="BG260" s="113">
        <f>IF(U260="zákl. prenesená",N260,0)</f>
        <v>0</v>
      </c>
      <c r="BH260" s="113">
        <f>IF(U260="zníž. prenesená",N260,0)</f>
        <v>0</v>
      </c>
      <c r="BI260" s="113">
        <f>IF(U260="nulová",N260,0)</f>
        <v>0</v>
      </c>
      <c r="BJ260" s="21" t="s">
        <v>86</v>
      </c>
      <c r="BK260" s="113">
        <f>ROUND(L260*K260,2)</f>
        <v>0</v>
      </c>
      <c r="BL260" s="21" t="s">
        <v>244</v>
      </c>
      <c r="BM260" s="21" t="s">
        <v>430</v>
      </c>
    </row>
    <row r="261" spans="2:65" s="10" customFormat="1" ht="22.5" customHeight="1">
      <c r="B261" s="178"/>
      <c r="C261" s="179"/>
      <c r="D261" s="179"/>
      <c r="E261" s="180" t="s">
        <v>21</v>
      </c>
      <c r="F261" s="292" t="s">
        <v>431</v>
      </c>
      <c r="G261" s="293"/>
      <c r="H261" s="293"/>
      <c r="I261" s="293"/>
      <c r="J261" s="179"/>
      <c r="K261" s="181">
        <v>13.4</v>
      </c>
      <c r="L261" s="179"/>
      <c r="M261" s="179"/>
      <c r="N261" s="179"/>
      <c r="O261" s="179"/>
      <c r="P261" s="179"/>
      <c r="Q261" s="179"/>
      <c r="R261" s="182"/>
      <c r="T261" s="183"/>
      <c r="U261" s="179"/>
      <c r="V261" s="179"/>
      <c r="W261" s="179"/>
      <c r="X261" s="179"/>
      <c r="Y261" s="179"/>
      <c r="Z261" s="179"/>
      <c r="AA261" s="184"/>
      <c r="AT261" s="185" t="s">
        <v>170</v>
      </c>
      <c r="AU261" s="185" t="s">
        <v>86</v>
      </c>
      <c r="AV261" s="10" t="s">
        <v>86</v>
      </c>
      <c r="AW261" s="10" t="s">
        <v>34</v>
      </c>
      <c r="AX261" s="10" t="s">
        <v>77</v>
      </c>
      <c r="AY261" s="185" t="s">
        <v>163</v>
      </c>
    </row>
    <row r="262" spans="2:65" s="1" customFormat="1" ht="22.5" customHeight="1">
      <c r="B262" s="38"/>
      <c r="C262" s="171" t="s">
        <v>432</v>
      </c>
      <c r="D262" s="171" t="s">
        <v>164</v>
      </c>
      <c r="E262" s="172" t="s">
        <v>433</v>
      </c>
      <c r="F262" s="288" t="s">
        <v>434</v>
      </c>
      <c r="G262" s="288"/>
      <c r="H262" s="288"/>
      <c r="I262" s="288"/>
      <c r="J262" s="173" t="s">
        <v>261</v>
      </c>
      <c r="K262" s="174">
        <v>237.85</v>
      </c>
      <c r="L262" s="289">
        <v>0</v>
      </c>
      <c r="M262" s="290"/>
      <c r="N262" s="291">
        <f>ROUND(L262*K262,2)</f>
        <v>0</v>
      </c>
      <c r="O262" s="291"/>
      <c r="P262" s="291"/>
      <c r="Q262" s="291"/>
      <c r="R262" s="40"/>
      <c r="T262" s="175" t="s">
        <v>21</v>
      </c>
      <c r="U262" s="47" t="s">
        <v>44</v>
      </c>
      <c r="V262" s="39"/>
      <c r="W262" s="176">
        <f>V262*K262</f>
        <v>0</v>
      </c>
      <c r="X262" s="176">
        <v>4.5599999999999998E-3</v>
      </c>
      <c r="Y262" s="176">
        <f>X262*K262</f>
        <v>1.0845959999999999</v>
      </c>
      <c r="Z262" s="176">
        <v>0</v>
      </c>
      <c r="AA262" s="177">
        <f>Z262*K262</f>
        <v>0</v>
      </c>
      <c r="AR262" s="21" t="s">
        <v>244</v>
      </c>
      <c r="AT262" s="21" t="s">
        <v>164</v>
      </c>
      <c r="AU262" s="21" t="s">
        <v>86</v>
      </c>
      <c r="AY262" s="21" t="s">
        <v>163</v>
      </c>
      <c r="BE262" s="113">
        <f>IF(U262="základná",N262,0)</f>
        <v>0</v>
      </c>
      <c r="BF262" s="113">
        <f>IF(U262="znížená",N262,0)</f>
        <v>0</v>
      </c>
      <c r="BG262" s="113">
        <f>IF(U262="zákl. prenesená",N262,0)</f>
        <v>0</v>
      </c>
      <c r="BH262" s="113">
        <f>IF(U262="zníž. prenesená",N262,0)</f>
        <v>0</v>
      </c>
      <c r="BI262" s="113">
        <f>IF(U262="nulová",N262,0)</f>
        <v>0</v>
      </c>
      <c r="BJ262" s="21" t="s">
        <v>86</v>
      </c>
      <c r="BK262" s="113">
        <f>ROUND(L262*K262,2)</f>
        <v>0</v>
      </c>
      <c r="BL262" s="21" t="s">
        <v>244</v>
      </c>
      <c r="BM262" s="21" t="s">
        <v>435</v>
      </c>
    </row>
    <row r="263" spans="2:65" s="1" customFormat="1" ht="31.5" customHeight="1">
      <c r="B263" s="38"/>
      <c r="C263" s="171" t="s">
        <v>436</v>
      </c>
      <c r="D263" s="171" t="s">
        <v>164</v>
      </c>
      <c r="E263" s="172" t="s">
        <v>437</v>
      </c>
      <c r="F263" s="288" t="s">
        <v>438</v>
      </c>
      <c r="G263" s="288"/>
      <c r="H263" s="288"/>
      <c r="I263" s="288"/>
      <c r="J263" s="173" t="s">
        <v>369</v>
      </c>
      <c r="K263" s="174">
        <v>75</v>
      </c>
      <c r="L263" s="289">
        <v>0</v>
      </c>
      <c r="M263" s="290"/>
      <c r="N263" s="291">
        <f>ROUND(L263*K263,2)</f>
        <v>0</v>
      </c>
      <c r="O263" s="291"/>
      <c r="P263" s="291"/>
      <c r="Q263" s="291"/>
      <c r="R263" s="40"/>
      <c r="T263" s="175" t="s">
        <v>21</v>
      </c>
      <c r="U263" s="47" t="s">
        <v>44</v>
      </c>
      <c r="V263" s="39"/>
      <c r="W263" s="176">
        <f>V263*K263</f>
        <v>0</v>
      </c>
      <c r="X263" s="176">
        <v>3.2000000000000003E-4</v>
      </c>
      <c r="Y263" s="176">
        <f>X263*K263</f>
        <v>2.4E-2</v>
      </c>
      <c r="Z263" s="176">
        <v>0</v>
      </c>
      <c r="AA263" s="177">
        <f>Z263*K263</f>
        <v>0</v>
      </c>
      <c r="AR263" s="21" t="s">
        <v>244</v>
      </c>
      <c r="AT263" s="21" t="s">
        <v>164</v>
      </c>
      <c r="AU263" s="21" t="s">
        <v>86</v>
      </c>
      <c r="AY263" s="21" t="s">
        <v>163</v>
      </c>
      <c r="BE263" s="113">
        <f>IF(U263="základná",N263,0)</f>
        <v>0</v>
      </c>
      <c r="BF263" s="113">
        <f>IF(U263="znížená",N263,0)</f>
        <v>0</v>
      </c>
      <c r="BG263" s="113">
        <f>IF(U263="zákl. prenesená",N263,0)</f>
        <v>0</v>
      </c>
      <c r="BH263" s="113">
        <f>IF(U263="zníž. prenesená",N263,0)</f>
        <v>0</v>
      </c>
      <c r="BI263" s="113">
        <f>IF(U263="nulová",N263,0)</f>
        <v>0</v>
      </c>
      <c r="BJ263" s="21" t="s">
        <v>86</v>
      </c>
      <c r="BK263" s="113">
        <f>ROUND(L263*K263,2)</f>
        <v>0</v>
      </c>
      <c r="BL263" s="21" t="s">
        <v>244</v>
      </c>
      <c r="BM263" s="21" t="s">
        <v>439</v>
      </c>
    </row>
    <row r="264" spans="2:65" s="10" customFormat="1" ht="22.5" customHeight="1">
      <c r="B264" s="178"/>
      <c r="C264" s="179"/>
      <c r="D264" s="179"/>
      <c r="E264" s="180" t="s">
        <v>21</v>
      </c>
      <c r="F264" s="292" t="s">
        <v>440</v>
      </c>
      <c r="G264" s="293"/>
      <c r="H264" s="293"/>
      <c r="I264" s="293"/>
      <c r="J264" s="179"/>
      <c r="K264" s="181">
        <v>75</v>
      </c>
      <c r="L264" s="179"/>
      <c r="M264" s="179"/>
      <c r="N264" s="179"/>
      <c r="O264" s="179"/>
      <c r="P264" s="179"/>
      <c r="Q264" s="179"/>
      <c r="R264" s="182"/>
      <c r="T264" s="183"/>
      <c r="U264" s="179"/>
      <c r="V264" s="179"/>
      <c r="W264" s="179"/>
      <c r="X264" s="179"/>
      <c r="Y264" s="179"/>
      <c r="Z264" s="179"/>
      <c r="AA264" s="184"/>
      <c r="AT264" s="185" t="s">
        <v>170</v>
      </c>
      <c r="AU264" s="185" t="s">
        <v>86</v>
      </c>
      <c r="AV264" s="10" t="s">
        <v>86</v>
      </c>
      <c r="AW264" s="10" t="s">
        <v>34</v>
      </c>
      <c r="AX264" s="10" t="s">
        <v>77</v>
      </c>
      <c r="AY264" s="185" t="s">
        <v>163</v>
      </c>
    </row>
    <row r="265" spans="2:65" s="1" customFormat="1" ht="31.5" customHeight="1">
      <c r="B265" s="38"/>
      <c r="C265" s="171" t="s">
        <v>441</v>
      </c>
      <c r="D265" s="171" t="s">
        <v>164</v>
      </c>
      <c r="E265" s="172" t="s">
        <v>442</v>
      </c>
      <c r="F265" s="288" t="s">
        <v>443</v>
      </c>
      <c r="G265" s="288"/>
      <c r="H265" s="288"/>
      <c r="I265" s="288"/>
      <c r="J265" s="173" t="s">
        <v>369</v>
      </c>
      <c r="K265" s="174">
        <v>9</v>
      </c>
      <c r="L265" s="289">
        <v>0</v>
      </c>
      <c r="M265" s="290"/>
      <c r="N265" s="291">
        <f>ROUND(L265*K265,2)</f>
        <v>0</v>
      </c>
      <c r="O265" s="291"/>
      <c r="P265" s="291"/>
      <c r="Q265" s="291"/>
      <c r="R265" s="40"/>
      <c r="T265" s="175" t="s">
        <v>21</v>
      </c>
      <c r="U265" s="47" t="s">
        <v>44</v>
      </c>
      <c r="V265" s="39"/>
      <c r="W265" s="176">
        <f>V265*K265</f>
        <v>0</v>
      </c>
      <c r="X265" s="176">
        <v>2.7100000000000002E-3</v>
      </c>
      <c r="Y265" s="176">
        <f>X265*K265</f>
        <v>2.4390000000000002E-2</v>
      </c>
      <c r="Z265" s="176">
        <v>0</v>
      </c>
      <c r="AA265" s="177">
        <f>Z265*K265</f>
        <v>0</v>
      </c>
      <c r="AR265" s="21" t="s">
        <v>244</v>
      </c>
      <c r="AT265" s="21" t="s">
        <v>164</v>
      </c>
      <c r="AU265" s="21" t="s">
        <v>86</v>
      </c>
      <c r="AY265" s="21" t="s">
        <v>163</v>
      </c>
      <c r="BE265" s="113">
        <f>IF(U265="základná",N265,0)</f>
        <v>0</v>
      </c>
      <c r="BF265" s="113">
        <f>IF(U265="znížená",N265,0)</f>
        <v>0</v>
      </c>
      <c r="BG265" s="113">
        <f>IF(U265="zákl. prenesená",N265,0)</f>
        <v>0</v>
      </c>
      <c r="BH265" s="113">
        <f>IF(U265="zníž. prenesená",N265,0)</f>
        <v>0</v>
      </c>
      <c r="BI265" s="113">
        <f>IF(U265="nulová",N265,0)</f>
        <v>0</v>
      </c>
      <c r="BJ265" s="21" t="s">
        <v>86</v>
      </c>
      <c r="BK265" s="113">
        <f>ROUND(L265*K265,2)</f>
        <v>0</v>
      </c>
      <c r="BL265" s="21" t="s">
        <v>244</v>
      </c>
      <c r="BM265" s="21" t="s">
        <v>444</v>
      </c>
    </row>
    <row r="266" spans="2:65" s="10" customFormat="1" ht="22.5" customHeight="1">
      <c r="B266" s="178"/>
      <c r="C266" s="179"/>
      <c r="D266" s="179"/>
      <c r="E266" s="180" t="s">
        <v>21</v>
      </c>
      <c r="F266" s="292" t="s">
        <v>445</v>
      </c>
      <c r="G266" s="293"/>
      <c r="H266" s="293"/>
      <c r="I266" s="293"/>
      <c r="J266" s="179"/>
      <c r="K266" s="181">
        <v>9</v>
      </c>
      <c r="L266" s="179"/>
      <c r="M266" s="179"/>
      <c r="N266" s="179"/>
      <c r="O266" s="179"/>
      <c r="P266" s="179"/>
      <c r="Q266" s="179"/>
      <c r="R266" s="182"/>
      <c r="T266" s="183"/>
      <c r="U266" s="179"/>
      <c r="V266" s="179"/>
      <c r="W266" s="179"/>
      <c r="X266" s="179"/>
      <c r="Y266" s="179"/>
      <c r="Z266" s="179"/>
      <c r="AA266" s="184"/>
      <c r="AT266" s="185" t="s">
        <v>170</v>
      </c>
      <c r="AU266" s="185" t="s">
        <v>86</v>
      </c>
      <c r="AV266" s="10" t="s">
        <v>86</v>
      </c>
      <c r="AW266" s="10" t="s">
        <v>34</v>
      </c>
      <c r="AX266" s="10" t="s">
        <v>77</v>
      </c>
      <c r="AY266" s="185" t="s">
        <v>163</v>
      </c>
    </row>
    <row r="267" spans="2:65" s="1" customFormat="1" ht="22.5" customHeight="1">
      <c r="B267" s="38"/>
      <c r="C267" s="171" t="s">
        <v>446</v>
      </c>
      <c r="D267" s="171" t="s">
        <v>164</v>
      </c>
      <c r="E267" s="172" t="s">
        <v>447</v>
      </c>
      <c r="F267" s="288" t="s">
        <v>448</v>
      </c>
      <c r="G267" s="288"/>
      <c r="H267" s="288"/>
      <c r="I267" s="288"/>
      <c r="J267" s="173" t="s">
        <v>369</v>
      </c>
      <c r="K267" s="174">
        <v>8</v>
      </c>
      <c r="L267" s="289">
        <v>0</v>
      </c>
      <c r="M267" s="290"/>
      <c r="N267" s="291">
        <f>ROUND(L267*K267,2)</f>
        <v>0</v>
      </c>
      <c r="O267" s="291"/>
      <c r="P267" s="291"/>
      <c r="Q267" s="291"/>
      <c r="R267" s="40"/>
      <c r="T267" s="175" t="s">
        <v>21</v>
      </c>
      <c r="U267" s="47" t="s">
        <v>44</v>
      </c>
      <c r="V267" s="39"/>
      <c r="W267" s="176">
        <f>V267*K267</f>
        <v>0</v>
      </c>
      <c r="X267" s="176">
        <v>2.0600000000000002E-3</v>
      </c>
      <c r="Y267" s="176">
        <f>X267*K267</f>
        <v>1.6480000000000002E-2</v>
      </c>
      <c r="Z267" s="176">
        <v>0</v>
      </c>
      <c r="AA267" s="177">
        <f>Z267*K267</f>
        <v>0</v>
      </c>
      <c r="AR267" s="21" t="s">
        <v>244</v>
      </c>
      <c r="AT267" s="21" t="s">
        <v>164</v>
      </c>
      <c r="AU267" s="21" t="s">
        <v>86</v>
      </c>
      <c r="AY267" s="21" t="s">
        <v>163</v>
      </c>
      <c r="BE267" s="113">
        <f>IF(U267="základná",N267,0)</f>
        <v>0</v>
      </c>
      <c r="BF267" s="113">
        <f>IF(U267="znížená",N267,0)</f>
        <v>0</v>
      </c>
      <c r="BG267" s="113">
        <f>IF(U267="zákl. prenesená",N267,0)</f>
        <v>0</v>
      </c>
      <c r="BH267" s="113">
        <f>IF(U267="zníž. prenesená",N267,0)</f>
        <v>0</v>
      </c>
      <c r="BI267" s="113">
        <f>IF(U267="nulová",N267,0)</f>
        <v>0</v>
      </c>
      <c r="BJ267" s="21" t="s">
        <v>86</v>
      </c>
      <c r="BK267" s="113">
        <f>ROUND(L267*K267,2)</f>
        <v>0</v>
      </c>
      <c r="BL267" s="21" t="s">
        <v>244</v>
      </c>
      <c r="BM267" s="21" t="s">
        <v>449</v>
      </c>
    </row>
    <row r="268" spans="2:65" s="10" customFormat="1" ht="22.5" customHeight="1">
      <c r="B268" s="178"/>
      <c r="C268" s="179"/>
      <c r="D268" s="179"/>
      <c r="E268" s="180" t="s">
        <v>21</v>
      </c>
      <c r="F268" s="292" t="s">
        <v>450</v>
      </c>
      <c r="G268" s="293"/>
      <c r="H268" s="293"/>
      <c r="I268" s="293"/>
      <c r="J268" s="179"/>
      <c r="K268" s="181">
        <v>8</v>
      </c>
      <c r="L268" s="179"/>
      <c r="M268" s="179"/>
      <c r="N268" s="179"/>
      <c r="O268" s="179"/>
      <c r="P268" s="179"/>
      <c r="Q268" s="179"/>
      <c r="R268" s="182"/>
      <c r="T268" s="183"/>
      <c r="U268" s="179"/>
      <c r="V268" s="179"/>
      <c r="W268" s="179"/>
      <c r="X268" s="179"/>
      <c r="Y268" s="179"/>
      <c r="Z268" s="179"/>
      <c r="AA268" s="184"/>
      <c r="AT268" s="185" t="s">
        <v>170</v>
      </c>
      <c r="AU268" s="185" t="s">
        <v>86</v>
      </c>
      <c r="AV268" s="10" t="s">
        <v>86</v>
      </c>
      <c r="AW268" s="10" t="s">
        <v>34</v>
      </c>
      <c r="AX268" s="10" t="s">
        <v>77</v>
      </c>
      <c r="AY268" s="185" t="s">
        <v>163</v>
      </c>
    </row>
    <row r="269" spans="2:65" s="1" customFormat="1" ht="31.5" customHeight="1">
      <c r="B269" s="38"/>
      <c r="C269" s="171" t="s">
        <v>451</v>
      </c>
      <c r="D269" s="171" t="s">
        <v>164</v>
      </c>
      <c r="E269" s="172" t="s">
        <v>452</v>
      </c>
      <c r="F269" s="288" t="s">
        <v>453</v>
      </c>
      <c r="G269" s="288"/>
      <c r="H269" s="288"/>
      <c r="I269" s="288"/>
      <c r="J269" s="173" t="s">
        <v>234</v>
      </c>
      <c r="K269" s="174">
        <v>2</v>
      </c>
      <c r="L269" s="289">
        <v>0</v>
      </c>
      <c r="M269" s="290"/>
      <c r="N269" s="291">
        <f>ROUND(L269*K269,2)</f>
        <v>0</v>
      </c>
      <c r="O269" s="291"/>
      <c r="P269" s="291"/>
      <c r="Q269" s="291"/>
      <c r="R269" s="40"/>
      <c r="T269" s="175" t="s">
        <v>21</v>
      </c>
      <c r="U269" s="47" t="s">
        <v>44</v>
      </c>
      <c r="V269" s="39"/>
      <c r="W269" s="176">
        <f>V269*K269</f>
        <v>0</v>
      </c>
      <c r="X269" s="176">
        <v>7.6999999999999996E-4</v>
      </c>
      <c r="Y269" s="176">
        <f>X269*K269</f>
        <v>1.5399999999999999E-3</v>
      </c>
      <c r="Z269" s="176">
        <v>0</v>
      </c>
      <c r="AA269" s="177">
        <f>Z269*K269</f>
        <v>0</v>
      </c>
      <c r="AR269" s="21" t="s">
        <v>244</v>
      </c>
      <c r="AT269" s="21" t="s">
        <v>164</v>
      </c>
      <c r="AU269" s="21" t="s">
        <v>86</v>
      </c>
      <c r="AY269" s="21" t="s">
        <v>163</v>
      </c>
      <c r="BE269" s="113">
        <f>IF(U269="základná",N269,0)</f>
        <v>0</v>
      </c>
      <c r="BF269" s="113">
        <f>IF(U269="znížená",N269,0)</f>
        <v>0</v>
      </c>
      <c r="BG269" s="113">
        <f>IF(U269="zákl. prenesená",N269,0)</f>
        <v>0</v>
      </c>
      <c r="BH269" s="113">
        <f>IF(U269="zníž. prenesená",N269,0)</f>
        <v>0</v>
      </c>
      <c r="BI269" s="113">
        <f>IF(U269="nulová",N269,0)</f>
        <v>0</v>
      </c>
      <c r="BJ269" s="21" t="s">
        <v>86</v>
      </c>
      <c r="BK269" s="113">
        <f>ROUND(L269*K269,2)</f>
        <v>0</v>
      </c>
      <c r="BL269" s="21" t="s">
        <v>244</v>
      </c>
      <c r="BM269" s="21" t="s">
        <v>454</v>
      </c>
    </row>
    <row r="270" spans="2:65" s="1" customFormat="1" ht="31.5" customHeight="1">
      <c r="B270" s="38"/>
      <c r="C270" s="171" t="s">
        <v>455</v>
      </c>
      <c r="D270" s="171" t="s">
        <v>164</v>
      </c>
      <c r="E270" s="172" t="s">
        <v>456</v>
      </c>
      <c r="F270" s="288" t="s">
        <v>457</v>
      </c>
      <c r="G270" s="288"/>
      <c r="H270" s="288"/>
      <c r="I270" s="288"/>
      <c r="J270" s="173" t="s">
        <v>369</v>
      </c>
      <c r="K270" s="174">
        <v>35.5</v>
      </c>
      <c r="L270" s="289">
        <v>0</v>
      </c>
      <c r="M270" s="290"/>
      <c r="N270" s="291">
        <f>ROUND(L270*K270,2)</f>
        <v>0</v>
      </c>
      <c r="O270" s="291"/>
      <c r="P270" s="291"/>
      <c r="Q270" s="291"/>
      <c r="R270" s="40"/>
      <c r="T270" s="175" t="s">
        <v>21</v>
      </c>
      <c r="U270" s="47" t="s">
        <v>44</v>
      </c>
      <c r="V270" s="39"/>
      <c r="W270" s="176">
        <f>V270*K270</f>
        <v>0</v>
      </c>
      <c r="X270" s="176">
        <v>1.3699999999999999E-3</v>
      </c>
      <c r="Y270" s="176">
        <f>X270*K270</f>
        <v>4.8634999999999998E-2</v>
      </c>
      <c r="Z270" s="176">
        <v>0</v>
      </c>
      <c r="AA270" s="177">
        <f>Z270*K270</f>
        <v>0</v>
      </c>
      <c r="AR270" s="21" t="s">
        <v>244</v>
      </c>
      <c r="AT270" s="21" t="s">
        <v>164</v>
      </c>
      <c r="AU270" s="21" t="s">
        <v>86</v>
      </c>
      <c r="AY270" s="21" t="s">
        <v>163</v>
      </c>
      <c r="BE270" s="113">
        <f>IF(U270="základná",N270,0)</f>
        <v>0</v>
      </c>
      <c r="BF270" s="113">
        <f>IF(U270="znížená",N270,0)</f>
        <v>0</v>
      </c>
      <c r="BG270" s="113">
        <f>IF(U270="zákl. prenesená",N270,0)</f>
        <v>0</v>
      </c>
      <c r="BH270" s="113">
        <f>IF(U270="zníž. prenesená",N270,0)</f>
        <v>0</v>
      </c>
      <c r="BI270" s="113">
        <f>IF(U270="nulová",N270,0)</f>
        <v>0</v>
      </c>
      <c r="BJ270" s="21" t="s">
        <v>86</v>
      </c>
      <c r="BK270" s="113">
        <f>ROUND(L270*K270,2)</f>
        <v>0</v>
      </c>
      <c r="BL270" s="21" t="s">
        <v>244</v>
      </c>
      <c r="BM270" s="21" t="s">
        <v>458</v>
      </c>
    </row>
    <row r="271" spans="2:65" s="1" customFormat="1" ht="31.5" customHeight="1">
      <c r="B271" s="38"/>
      <c r="C271" s="171" t="s">
        <v>459</v>
      </c>
      <c r="D271" s="171" t="s">
        <v>164</v>
      </c>
      <c r="E271" s="172" t="s">
        <v>460</v>
      </c>
      <c r="F271" s="288" t="s">
        <v>461</v>
      </c>
      <c r="G271" s="288"/>
      <c r="H271" s="288"/>
      <c r="I271" s="288"/>
      <c r="J271" s="173" t="s">
        <v>234</v>
      </c>
      <c r="K271" s="174">
        <v>2</v>
      </c>
      <c r="L271" s="289">
        <v>0</v>
      </c>
      <c r="M271" s="290"/>
      <c r="N271" s="291">
        <f>ROUND(L271*K271,2)</f>
        <v>0</v>
      </c>
      <c r="O271" s="291"/>
      <c r="P271" s="291"/>
      <c r="Q271" s="291"/>
      <c r="R271" s="40"/>
      <c r="T271" s="175" t="s">
        <v>21</v>
      </c>
      <c r="U271" s="47" t="s">
        <v>44</v>
      </c>
      <c r="V271" s="39"/>
      <c r="W271" s="176">
        <f>V271*K271</f>
        <v>0</v>
      </c>
      <c r="X271" s="176">
        <v>3.1E-4</v>
      </c>
      <c r="Y271" s="176">
        <f>X271*K271</f>
        <v>6.2E-4</v>
      </c>
      <c r="Z271" s="176">
        <v>0</v>
      </c>
      <c r="AA271" s="177">
        <f>Z271*K271</f>
        <v>0</v>
      </c>
      <c r="AR271" s="21" t="s">
        <v>244</v>
      </c>
      <c r="AT271" s="21" t="s">
        <v>164</v>
      </c>
      <c r="AU271" s="21" t="s">
        <v>86</v>
      </c>
      <c r="AY271" s="21" t="s">
        <v>163</v>
      </c>
      <c r="BE271" s="113">
        <f>IF(U271="základná",N271,0)</f>
        <v>0</v>
      </c>
      <c r="BF271" s="113">
        <f>IF(U271="znížená",N271,0)</f>
        <v>0</v>
      </c>
      <c r="BG271" s="113">
        <f>IF(U271="zákl. prenesená",N271,0)</f>
        <v>0</v>
      </c>
      <c r="BH271" s="113">
        <f>IF(U271="zníž. prenesená",N271,0)</f>
        <v>0</v>
      </c>
      <c r="BI271" s="113">
        <f>IF(U271="nulová",N271,0)</f>
        <v>0</v>
      </c>
      <c r="BJ271" s="21" t="s">
        <v>86</v>
      </c>
      <c r="BK271" s="113">
        <f>ROUND(L271*K271,2)</f>
        <v>0</v>
      </c>
      <c r="BL271" s="21" t="s">
        <v>244</v>
      </c>
      <c r="BM271" s="21" t="s">
        <v>462</v>
      </c>
    </row>
    <row r="272" spans="2:65" s="1" customFormat="1" ht="31.5" customHeight="1">
      <c r="B272" s="38"/>
      <c r="C272" s="171" t="s">
        <v>463</v>
      </c>
      <c r="D272" s="171" t="s">
        <v>164</v>
      </c>
      <c r="E272" s="172" t="s">
        <v>464</v>
      </c>
      <c r="F272" s="288" t="s">
        <v>465</v>
      </c>
      <c r="G272" s="288"/>
      <c r="H272" s="288"/>
      <c r="I272" s="288"/>
      <c r="J272" s="173" t="s">
        <v>425</v>
      </c>
      <c r="K272" s="198">
        <v>0</v>
      </c>
      <c r="L272" s="289">
        <v>0</v>
      </c>
      <c r="M272" s="290"/>
      <c r="N272" s="291">
        <f>ROUND(L272*K272,2)</f>
        <v>0</v>
      </c>
      <c r="O272" s="291"/>
      <c r="P272" s="291"/>
      <c r="Q272" s="291"/>
      <c r="R272" s="40"/>
      <c r="T272" s="175" t="s">
        <v>21</v>
      </c>
      <c r="U272" s="47" t="s">
        <v>44</v>
      </c>
      <c r="V272" s="39"/>
      <c r="W272" s="176">
        <f>V272*K272</f>
        <v>0</v>
      </c>
      <c r="X272" s="176">
        <v>0</v>
      </c>
      <c r="Y272" s="176">
        <f>X272*K272</f>
        <v>0</v>
      </c>
      <c r="Z272" s="176">
        <v>0</v>
      </c>
      <c r="AA272" s="177">
        <f>Z272*K272</f>
        <v>0</v>
      </c>
      <c r="AR272" s="21" t="s">
        <v>244</v>
      </c>
      <c r="AT272" s="21" t="s">
        <v>164</v>
      </c>
      <c r="AU272" s="21" t="s">
        <v>86</v>
      </c>
      <c r="AY272" s="21" t="s">
        <v>163</v>
      </c>
      <c r="BE272" s="113">
        <f>IF(U272="základná",N272,0)</f>
        <v>0</v>
      </c>
      <c r="BF272" s="113">
        <f>IF(U272="znížená",N272,0)</f>
        <v>0</v>
      </c>
      <c r="BG272" s="113">
        <f>IF(U272="zákl. prenesená",N272,0)</f>
        <v>0</v>
      </c>
      <c r="BH272" s="113">
        <f>IF(U272="zníž. prenesená",N272,0)</f>
        <v>0</v>
      </c>
      <c r="BI272" s="113">
        <f>IF(U272="nulová",N272,0)</f>
        <v>0</v>
      </c>
      <c r="BJ272" s="21" t="s">
        <v>86</v>
      </c>
      <c r="BK272" s="113">
        <f>ROUND(L272*K272,2)</f>
        <v>0</v>
      </c>
      <c r="BL272" s="21" t="s">
        <v>244</v>
      </c>
      <c r="BM272" s="21" t="s">
        <v>466</v>
      </c>
    </row>
    <row r="273" spans="2:65" s="9" customFormat="1" ht="29.85" customHeight="1">
      <c r="B273" s="160"/>
      <c r="C273" s="161"/>
      <c r="D273" s="170" t="s">
        <v>133</v>
      </c>
      <c r="E273" s="170"/>
      <c r="F273" s="170"/>
      <c r="G273" s="170"/>
      <c r="H273" s="170"/>
      <c r="I273" s="170"/>
      <c r="J273" s="170"/>
      <c r="K273" s="170"/>
      <c r="L273" s="170"/>
      <c r="M273" s="170"/>
      <c r="N273" s="305">
        <f>BK273</f>
        <v>0</v>
      </c>
      <c r="O273" s="306"/>
      <c r="P273" s="306"/>
      <c r="Q273" s="306"/>
      <c r="R273" s="163"/>
      <c r="T273" s="164"/>
      <c r="U273" s="161"/>
      <c r="V273" s="161"/>
      <c r="W273" s="165">
        <f>SUM(W274:W290)</f>
        <v>0</v>
      </c>
      <c r="X273" s="161"/>
      <c r="Y273" s="165">
        <f>SUM(Y274:Y290)</f>
        <v>0.64473649999999993</v>
      </c>
      <c r="Z273" s="161"/>
      <c r="AA273" s="166">
        <f>SUM(AA274:AA290)</f>
        <v>0</v>
      </c>
      <c r="AR273" s="167" t="s">
        <v>86</v>
      </c>
      <c r="AT273" s="168" t="s">
        <v>76</v>
      </c>
      <c r="AU273" s="168" t="s">
        <v>83</v>
      </c>
      <c r="AY273" s="167" t="s">
        <v>163</v>
      </c>
      <c r="BK273" s="169">
        <f>SUM(BK274:BK290)</f>
        <v>0</v>
      </c>
    </row>
    <row r="274" spans="2:65" s="1" customFormat="1" ht="22.5" customHeight="1">
      <c r="B274" s="38"/>
      <c r="C274" s="171" t="s">
        <v>467</v>
      </c>
      <c r="D274" s="171" t="s">
        <v>164</v>
      </c>
      <c r="E274" s="172" t="s">
        <v>468</v>
      </c>
      <c r="F274" s="288" t="s">
        <v>469</v>
      </c>
      <c r="G274" s="288"/>
      <c r="H274" s="288"/>
      <c r="I274" s="288"/>
      <c r="J274" s="173" t="s">
        <v>369</v>
      </c>
      <c r="K274" s="174">
        <v>25.5</v>
      </c>
      <c r="L274" s="289">
        <v>0</v>
      </c>
      <c r="M274" s="290"/>
      <c r="N274" s="291">
        <f>ROUND(L274*K274,2)</f>
        <v>0</v>
      </c>
      <c r="O274" s="291"/>
      <c r="P274" s="291"/>
      <c r="Q274" s="291"/>
      <c r="R274" s="40"/>
      <c r="T274" s="175" t="s">
        <v>21</v>
      </c>
      <c r="U274" s="47" t="s">
        <v>44</v>
      </c>
      <c r="V274" s="39"/>
      <c r="W274" s="176">
        <f>V274*K274</f>
        <v>0</v>
      </c>
      <c r="X274" s="176">
        <v>1.8000000000000001E-4</v>
      </c>
      <c r="Y274" s="176">
        <f>X274*K274</f>
        <v>4.5900000000000003E-3</v>
      </c>
      <c r="Z274" s="176">
        <v>0</v>
      </c>
      <c r="AA274" s="177">
        <f>Z274*K274</f>
        <v>0</v>
      </c>
      <c r="AR274" s="21" t="s">
        <v>244</v>
      </c>
      <c r="AT274" s="21" t="s">
        <v>164</v>
      </c>
      <c r="AU274" s="21" t="s">
        <v>86</v>
      </c>
      <c r="AY274" s="21" t="s">
        <v>163</v>
      </c>
      <c r="BE274" s="113">
        <f>IF(U274="základná",N274,0)</f>
        <v>0</v>
      </c>
      <c r="BF274" s="113">
        <f>IF(U274="znížená",N274,0)</f>
        <v>0</v>
      </c>
      <c r="BG274" s="113">
        <f>IF(U274="zákl. prenesená",N274,0)</f>
        <v>0</v>
      </c>
      <c r="BH274" s="113">
        <f>IF(U274="zníž. prenesená",N274,0)</f>
        <v>0</v>
      </c>
      <c r="BI274" s="113">
        <f>IF(U274="nulová",N274,0)</f>
        <v>0</v>
      </c>
      <c r="BJ274" s="21" t="s">
        <v>86</v>
      </c>
      <c r="BK274" s="113">
        <f>ROUND(L274*K274,2)</f>
        <v>0</v>
      </c>
      <c r="BL274" s="21" t="s">
        <v>244</v>
      </c>
      <c r="BM274" s="21" t="s">
        <v>470</v>
      </c>
    </row>
    <row r="275" spans="2:65" s="10" customFormat="1" ht="22.5" customHeight="1">
      <c r="B275" s="178"/>
      <c r="C275" s="179"/>
      <c r="D275" s="179"/>
      <c r="E275" s="180" t="s">
        <v>21</v>
      </c>
      <c r="F275" s="292" t="s">
        <v>471</v>
      </c>
      <c r="G275" s="293"/>
      <c r="H275" s="293"/>
      <c r="I275" s="293"/>
      <c r="J275" s="179"/>
      <c r="K275" s="181">
        <v>22</v>
      </c>
      <c r="L275" s="179"/>
      <c r="M275" s="179"/>
      <c r="N275" s="179"/>
      <c r="O275" s="179"/>
      <c r="P275" s="179"/>
      <c r="Q275" s="179"/>
      <c r="R275" s="182"/>
      <c r="T275" s="183"/>
      <c r="U275" s="179"/>
      <c r="V275" s="179"/>
      <c r="W275" s="179"/>
      <c r="X275" s="179"/>
      <c r="Y275" s="179"/>
      <c r="Z275" s="179"/>
      <c r="AA275" s="184"/>
      <c r="AT275" s="185" t="s">
        <v>170</v>
      </c>
      <c r="AU275" s="185" t="s">
        <v>86</v>
      </c>
      <c r="AV275" s="10" t="s">
        <v>86</v>
      </c>
      <c r="AW275" s="10" t="s">
        <v>34</v>
      </c>
      <c r="AX275" s="10" t="s">
        <v>77</v>
      </c>
      <c r="AY275" s="185" t="s">
        <v>163</v>
      </c>
    </row>
    <row r="276" spans="2:65" s="10" customFormat="1" ht="22.5" customHeight="1">
      <c r="B276" s="178"/>
      <c r="C276" s="179"/>
      <c r="D276" s="179"/>
      <c r="E276" s="180" t="s">
        <v>21</v>
      </c>
      <c r="F276" s="294" t="s">
        <v>472</v>
      </c>
      <c r="G276" s="295"/>
      <c r="H276" s="295"/>
      <c r="I276" s="295"/>
      <c r="J276" s="179"/>
      <c r="K276" s="181">
        <v>3.5</v>
      </c>
      <c r="L276" s="179"/>
      <c r="M276" s="179"/>
      <c r="N276" s="179"/>
      <c r="O276" s="179"/>
      <c r="P276" s="179"/>
      <c r="Q276" s="179"/>
      <c r="R276" s="182"/>
      <c r="T276" s="183"/>
      <c r="U276" s="179"/>
      <c r="V276" s="179"/>
      <c r="W276" s="179"/>
      <c r="X276" s="179"/>
      <c r="Y276" s="179"/>
      <c r="Z276" s="179"/>
      <c r="AA276" s="184"/>
      <c r="AT276" s="185" t="s">
        <v>170</v>
      </c>
      <c r="AU276" s="185" t="s">
        <v>86</v>
      </c>
      <c r="AV276" s="10" t="s">
        <v>86</v>
      </c>
      <c r="AW276" s="10" t="s">
        <v>34</v>
      </c>
      <c r="AX276" s="10" t="s">
        <v>77</v>
      </c>
      <c r="AY276" s="185" t="s">
        <v>163</v>
      </c>
    </row>
    <row r="277" spans="2:65" s="1" customFormat="1" ht="31.5" customHeight="1">
      <c r="B277" s="38"/>
      <c r="C277" s="186" t="s">
        <v>473</v>
      </c>
      <c r="D277" s="186" t="s">
        <v>254</v>
      </c>
      <c r="E277" s="187" t="s">
        <v>474</v>
      </c>
      <c r="F277" s="296" t="s">
        <v>475</v>
      </c>
      <c r="G277" s="296"/>
      <c r="H277" s="296"/>
      <c r="I277" s="296"/>
      <c r="J277" s="188" t="s">
        <v>234</v>
      </c>
      <c r="K277" s="189">
        <v>1</v>
      </c>
      <c r="L277" s="297">
        <v>0</v>
      </c>
      <c r="M277" s="298"/>
      <c r="N277" s="299">
        <f>ROUND(L277*K277,2)</f>
        <v>0</v>
      </c>
      <c r="O277" s="291"/>
      <c r="P277" s="291"/>
      <c r="Q277" s="291"/>
      <c r="R277" s="40"/>
      <c r="T277" s="175" t="s">
        <v>21</v>
      </c>
      <c r="U277" s="47" t="s">
        <v>44</v>
      </c>
      <c r="V277" s="39"/>
      <c r="W277" s="176">
        <f>V277*K277</f>
        <v>0</v>
      </c>
      <c r="X277" s="176">
        <v>3.6999999999999998E-2</v>
      </c>
      <c r="Y277" s="176">
        <f>X277*K277</f>
        <v>3.6999999999999998E-2</v>
      </c>
      <c r="Z277" s="176">
        <v>0</v>
      </c>
      <c r="AA277" s="177">
        <f>Z277*K277</f>
        <v>0</v>
      </c>
      <c r="AR277" s="21" t="s">
        <v>337</v>
      </c>
      <c r="AT277" s="21" t="s">
        <v>254</v>
      </c>
      <c r="AU277" s="21" t="s">
        <v>86</v>
      </c>
      <c r="AY277" s="21" t="s">
        <v>163</v>
      </c>
      <c r="BE277" s="113">
        <f>IF(U277="základná",N277,0)</f>
        <v>0</v>
      </c>
      <c r="BF277" s="113">
        <f>IF(U277="znížená",N277,0)</f>
        <v>0</v>
      </c>
      <c r="BG277" s="113">
        <f>IF(U277="zákl. prenesená",N277,0)</f>
        <v>0</v>
      </c>
      <c r="BH277" s="113">
        <f>IF(U277="zníž. prenesená",N277,0)</f>
        <v>0</v>
      </c>
      <c r="BI277" s="113">
        <f>IF(U277="nulová",N277,0)</f>
        <v>0</v>
      </c>
      <c r="BJ277" s="21" t="s">
        <v>86</v>
      </c>
      <c r="BK277" s="113">
        <f>ROUND(L277*K277,2)</f>
        <v>0</v>
      </c>
      <c r="BL277" s="21" t="s">
        <v>244</v>
      </c>
      <c r="BM277" s="21" t="s">
        <v>476</v>
      </c>
    </row>
    <row r="278" spans="2:65" s="1" customFormat="1" ht="31.5" customHeight="1">
      <c r="B278" s="38"/>
      <c r="C278" s="186" t="s">
        <v>477</v>
      </c>
      <c r="D278" s="186" t="s">
        <v>254</v>
      </c>
      <c r="E278" s="187" t="s">
        <v>478</v>
      </c>
      <c r="F278" s="296" t="s">
        <v>479</v>
      </c>
      <c r="G278" s="296"/>
      <c r="H278" s="296"/>
      <c r="I278" s="296"/>
      <c r="J278" s="188" t="s">
        <v>234</v>
      </c>
      <c r="K278" s="189">
        <v>4</v>
      </c>
      <c r="L278" s="297">
        <v>0</v>
      </c>
      <c r="M278" s="298"/>
      <c r="N278" s="299">
        <f>ROUND(L278*K278,2)</f>
        <v>0</v>
      </c>
      <c r="O278" s="291"/>
      <c r="P278" s="291"/>
      <c r="Q278" s="291"/>
      <c r="R278" s="40"/>
      <c r="T278" s="175" t="s">
        <v>21</v>
      </c>
      <c r="U278" s="47" t="s">
        <v>44</v>
      </c>
      <c r="V278" s="39"/>
      <c r="W278" s="176">
        <f>V278*K278</f>
        <v>0</v>
      </c>
      <c r="X278" s="176">
        <v>6.5000000000000002E-2</v>
      </c>
      <c r="Y278" s="176">
        <f>X278*K278</f>
        <v>0.26</v>
      </c>
      <c r="Z278" s="176">
        <v>0</v>
      </c>
      <c r="AA278" s="177">
        <f>Z278*K278</f>
        <v>0</v>
      </c>
      <c r="AR278" s="21" t="s">
        <v>337</v>
      </c>
      <c r="AT278" s="21" t="s">
        <v>254</v>
      </c>
      <c r="AU278" s="21" t="s">
        <v>86</v>
      </c>
      <c r="AY278" s="21" t="s">
        <v>163</v>
      </c>
      <c r="BE278" s="113">
        <f>IF(U278="základná",N278,0)</f>
        <v>0</v>
      </c>
      <c r="BF278" s="113">
        <f>IF(U278="znížená",N278,0)</f>
        <v>0</v>
      </c>
      <c r="BG278" s="113">
        <f>IF(U278="zákl. prenesená",N278,0)</f>
        <v>0</v>
      </c>
      <c r="BH278" s="113">
        <f>IF(U278="zníž. prenesená",N278,0)</f>
        <v>0</v>
      </c>
      <c r="BI278" s="113">
        <f>IF(U278="nulová",N278,0)</f>
        <v>0</v>
      </c>
      <c r="BJ278" s="21" t="s">
        <v>86</v>
      </c>
      <c r="BK278" s="113">
        <f>ROUND(L278*K278,2)</f>
        <v>0</v>
      </c>
      <c r="BL278" s="21" t="s">
        <v>244</v>
      </c>
      <c r="BM278" s="21" t="s">
        <v>480</v>
      </c>
    </row>
    <row r="279" spans="2:65" s="1" customFormat="1" ht="44.25" customHeight="1">
      <c r="B279" s="38"/>
      <c r="C279" s="171" t="s">
        <v>481</v>
      </c>
      <c r="D279" s="171" t="s">
        <v>164</v>
      </c>
      <c r="E279" s="172" t="s">
        <v>482</v>
      </c>
      <c r="F279" s="288" t="s">
        <v>483</v>
      </c>
      <c r="G279" s="288"/>
      <c r="H279" s="288"/>
      <c r="I279" s="288"/>
      <c r="J279" s="173" t="s">
        <v>369</v>
      </c>
      <c r="K279" s="174">
        <v>30.65</v>
      </c>
      <c r="L279" s="289">
        <v>0</v>
      </c>
      <c r="M279" s="290"/>
      <c r="N279" s="291">
        <f>ROUND(L279*K279,2)</f>
        <v>0</v>
      </c>
      <c r="O279" s="291"/>
      <c r="P279" s="291"/>
      <c r="Q279" s="291"/>
      <c r="R279" s="40"/>
      <c r="T279" s="175" t="s">
        <v>21</v>
      </c>
      <c r="U279" s="47" t="s">
        <v>44</v>
      </c>
      <c r="V279" s="39"/>
      <c r="W279" s="176">
        <f>V279*K279</f>
        <v>0</v>
      </c>
      <c r="X279" s="176">
        <v>2.1000000000000001E-4</v>
      </c>
      <c r="Y279" s="176">
        <f>X279*K279</f>
        <v>6.4365000000000004E-3</v>
      </c>
      <c r="Z279" s="176">
        <v>0</v>
      </c>
      <c r="AA279" s="177">
        <f>Z279*K279</f>
        <v>0</v>
      </c>
      <c r="AR279" s="21" t="s">
        <v>244</v>
      </c>
      <c r="AT279" s="21" t="s">
        <v>164</v>
      </c>
      <c r="AU279" s="21" t="s">
        <v>86</v>
      </c>
      <c r="AY279" s="21" t="s">
        <v>163</v>
      </c>
      <c r="BE279" s="113">
        <f>IF(U279="základná",N279,0)</f>
        <v>0</v>
      </c>
      <c r="BF279" s="113">
        <f>IF(U279="znížená",N279,0)</f>
        <v>0</v>
      </c>
      <c r="BG279" s="113">
        <f>IF(U279="zákl. prenesená",N279,0)</f>
        <v>0</v>
      </c>
      <c r="BH279" s="113">
        <f>IF(U279="zníž. prenesená",N279,0)</f>
        <v>0</v>
      </c>
      <c r="BI279" s="113">
        <f>IF(U279="nulová",N279,0)</f>
        <v>0</v>
      </c>
      <c r="BJ279" s="21" t="s">
        <v>86</v>
      </c>
      <c r="BK279" s="113">
        <f>ROUND(L279*K279,2)</f>
        <v>0</v>
      </c>
      <c r="BL279" s="21" t="s">
        <v>244</v>
      </c>
      <c r="BM279" s="21" t="s">
        <v>484</v>
      </c>
    </row>
    <row r="280" spans="2:65" s="10" customFormat="1" ht="22.5" customHeight="1">
      <c r="B280" s="178"/>
      <c r="C280" s="179"/>
      <c r="D280" s="179"/>
      <c r="E280" s="180" t="s">
        <v>21</v>
      </c>
      <c r="F280" s="292" t="s">
        <v>485</v>
      </c>
      <c r="G280" s="293"/>
      <c r="H280" s="293"/>
      <c r="I280" s="293"/>
      <c r="J280" s="179"/>
      <c r="K280" s="181">
        <v>20.9</v>
      </c>
      <c r="L280" s="179"/>
      <c r="M280" s="179"/>
      <c r="N280" s="179"/>
      <c r="O280" s="179"/>
      <c r="P280" s="179"/>
      <c r="Q280" s="179"/>
      <c r="R280" s="182"/>
      <c r="T280" s="183"/>
      <c r="U280" s="179"/>
      <c r="V280" s="179"/>
      <c r="W280" s="179"/>
      <c r="X280" s="179"/>
      <c r="Y280" s="179"/>
      <c r="Z280" s="179"/>
      <c r="AA280" s="184"/>
      <c r="AT280" s="185" t="s">
        <v>170</v>
      </c>
      <c r="AU280" s="185" t="s">
        <v>86</v>
      </c>
      <c r="AV280" s="10" t="s">
        <v>86</v>
      </c>
      <c r="AW280" s="10" t="s">
        <v>34</v>
      </c>
      <c r="AX280" s="10" t="s">
        <v>77</v>
      </c>
      <c r="AY280" s="185" t="s">
        <v>163</v>
      </c>
    </row>
    <row r="281" spans="2:65" s="10" customFormat="1" ht="22.5" customHeight="1">
      <c r="B281" s="178"/>
      <c r="C281" s="179"/>
      <c r="D281" s="179"/>
      <c r="E281" s="180" t="s">
        <v>21</v>
      </c>
      <c r="F281" s="294" t="s">
        <v>486</v>
      </c>
      <c r="G281" s="295"/>
      <c r="H281" s="295"/>
      <c r="I281" s="295"/>
      <c r="J281" s="179"/>
      <c r="K281" s="181">
        <v>9.75</v>
      </c>
      <c r="L281" s="179"/>
      <c r="M281" s="179"/>
      <c r="N281" s="179"/>
      <c r="O281" s="179"/>
      <c r="P281" s="179"/>
      <c r="Q281" s="179"/>
      <c r="R281" s="182"/>
      <c r="T281" s="183"/>
      <c r="U281" s="179"/>
      <c r="V281" s="179"/>
      <c r="W281" s="179"/>
      <c r="X281" s="179"/>
      <c r="Y281" s="179"/>
      <c r="Z281" s="179"/>
      <c r="AA281" s="184"/>
      <c r="AT281" s="185" t="s">
        <v>170</v>
      </c>
      <c r="AU281" s="185" t="s">
        <v>86</v>
      </c>
      <c r="AV281" s="10" t="s">
        <v>86</v>
      </c>
      <c r="AW281" s="10" t="s">
        <v>34</v>
      </c>
      <c r="AX281" s="10" t="s">
        <v>77</v>
      </c>
      <c r="AY281" s="185" t="s">
        <v>163</v>
      </c>
    </row>
    <row r="282" spans="2:65" s="1" customFormat="1" ht="22.5" customHeight="1">
      <c r="B282" s="38"/>
      <c r="C282" s="186" t="s">
        <v>487</v>
      </c>
      <c r="D282" s="186" t="s">
        <v>254</v>
      </c>
      <c r="E282" s="187" t="s">
        <v>488</v>
      </c>
      <c r="F282" s="296" t="s">
        <v>489</v>
      </c>
      <c r="G282" s="296"/>
      <c r="H282" s="296"/>
      <c r="I282" s="296"/>
      <c r="J282" s="188" t="s">
        <v>234</v>
      </c>
      <c r="K282" s="189">
        <v>1</v>
      </c>
      <c r="L282" s="297">
        <v>0</v>
      </c>
      <c r="M282" s="298"/>
      <c r="N282" s="299">
        <f>ROUND(L282*K282,2)</f>
        <v>0</v>
      </c>
      <c r="O282" s="291"/>
      <c r="P282" s="291"/>
      <c r="Q282" s="291"/>
      <c r="R282" s="40"/>
      <c r="T282" s="175" t="s">
        <v>21</v>
      </c>
      <c r="U282" s="47" t="s">
        <v>44</v>
      </c>
      <c r="V282" s="39"/>
      <c r="W282" s="176">
        <f>V282*K282</f>
        <v>0</v>
      </c>
      <c r="X282" s="176">
        <v>5.0560000000000001E-2</v>
      </c>
      <c r="Y282" s="176">
        <f>X282*K282</f>
        <v>5.0560000000000001E-2</v>
      </c>
      <c r="Z282" s="176">
        <v>0</v>
      </c>
      <c r="AA282" s="177">
        <f>Z282*K282</f>
        <v>0</v>
      </c>
      <c r="AR282" s="21" t="s">
        <v>337</v>
      </c>
      <c r="AT282" s="21" t="s">
        <v>254</v>
      </c>
      <c r="AU282" s="21" t="s">
        <v>86</v>
      </c>
      <c r="AY282" s="21" t="s">
        <v>163</v>
      </c>
      <c r="BE282" s="113">
        <f>IF(U282="základná",N282,0)</f>
        <v>0</v>
      </c>
      <c r="BF282" s="113">
        <f>IF(U282="znížená",N282,0)</f>
        <v>0</v>
      </c>
      <c r="BG282" s="113">
        <f>IF(U282="zákl. prenesená",N282,0)</f>
        <v>0</v>
      </c>
      <c r="BH282" s="113">
        <f>IF(U282="zníž. prenesená",N282,0)</f>
        <v>0</v>
      </c>
      <c r="BI282" s="113">
        <f>IF(U282="nulová",N282,0)</f>
        <v>0</v>
      </c>
      <c r="BJ282" s="21" t="s">
        <v>86</v>
      </c>
      <c r="BK282" s="113">
        <f>ROUND(L282*K282,2)</f>
        <v>0</v>
      </c>
      <c r="BL282" s="21" t="s">
        <v>244</v>
      </c>
      <c r="BM282" s="21" t="s">
        <v>490</v>
      </c>
    </row>
    <row r="283" spans="2:65" s="1" customFormat="1" ht="22.5" customHeight="1">
      <c r="B283" s="38"/>
      <c r="C283" s="186" t="s">
        <v>491</v>
      </c>
      <c r="D283" s="186" t="s">
        <v>254</v>
      </c>
      <c r="E283" s="187" t="s">
        <v>492</v>
      </c>
      <c r="F283" s="296" t="s">
        <v>493</v>
      </c>
      <c r="G283" s="296"/>
      <c r="H283" s="296"/>
      <c r="I283" s="296"/>
      <c r="J283" s="188" t="s">
        <v>234</v>
      </c>
      <c r="K283" s="189">
        <v>2</v>
      </c>
      <c r="L283" s="297">
        <v>0</v>
      </c>
      <c r="M283" s="298"/>
      <c r="N283" s="299">
        <f>ROUND(L283*K283,2)</f>
        <v>0</v>
      </c>
      <c r="O283" s="291"/>
      <c r="P283" s="291"/>
      <c r="Q283" s="291"/>
      <c r="R283" s="40"/>
      <c r="T283" s="175" t="s">
        <v>21</v>
      </c>
      <c r="U283" s="47" t="s">
        <v>44</v>
      </c>
      <c r="V283" s="39"/>
      <c r="W283" s="176">
        <f>V283*K283</f>
        <v>0</v>
      </c>
      <c r="X283" s="176">
        <v>5.8549999999999998E-2</v>
      </c>
      <c r="Y283" s="176">
        <f>X283*K283</f>
        <v>0.1171</v>
      </c>
      <c r="Z283" s="176">
        <v>0</v>
      </c>
      <c r="AA283" s="177">
        <f>Z283*K283</f>
        <v>0</v>
      </c>
      <c r="AR283" s="21" t="s">
        <v>337</v>
      </c>
      <c r="AT283" s="21" t="s">
        <v>254</v>
      </c>
      <c r="AU283" s="21" t="s">
        <v>86</v>
      </c>
      <c r="AY283" s="21" t="s">
        <v>163</v>
      </c>
      <c r="BE283" s="113">
        <f>IF(U283="základná",N283,0)</f>
        <v>0</v>
      </c>
      <c r="BF283" s="113">
        <f>IF(U283="znížená",N283,0)</f>
        <v>0</v>
      </c>
      <c r="BG283" s="113">
        <f>IF(U283="zákl. prenesená",N283,0)</f>
        <v>0</v>
      </c>
      <c r="BH283" s="113">
        <f>IF(U283="zníž. prenesená",N283,0)</f>
        <v>0</v>
      </c>
      <c r="BI283" s="113">
        <f>IF(U283="nulová",N283,0)</f>
        <v>0</v>
      </c>
      <c r="BJ283" s="21" t="s">
        <v>86</v>
      </c>
      <c r="BK283" s="113">
        <f>ROUND(L283*K283,2)</f>
        <v>0</v>
      </c>
      <c r="BL283" s="21" t="s">
        <v>244</v>
      </c>
      <c r="BM283" s="21" t="s">
        <v>494</v>
      </c>
    </row>
    <row r="284" spans="2:65" s="1" customFormat="1" ht="31.5" customHeight="1">
      <c r="B284" s="38"/>
      <c r="C284" s="171" t="s">
        <v>495</v>
      </c>
      <c r="D284" s="171" t="s">
        <v>164</v>
      </c>
      <c r="E284" s="172" t="s">
        <v>496</v>
      </c>
      <c r="F284" s="288" t="s">
        <v>497</v>
      </c>
      <c r="G284" s="288"/>
      <c r="H284" s="288"/>
      <c r="I284" s="288"/>
      <c r="J284" s="173" t="s">
        <v>369</v>
      </c>
      <c r="K284" s="174">
        <v>19</v>
      </c>
      <c r="L284" s="289">
        <v>0</v>
      </c>
      <c r="M284" s="290"/>
      <c r="N284" s="291">
        <f>ROUND(L284*K284,2)</f>
        <v>0</v>
      </c>
      <c r="O284" s="291"/>
      <c r="P284" s="291"/>
      <c r="Q284" s="291"/>
      <c r="R284" s="40"/>
      <c r="T284" s="175" t="s">
        <v>21</v>
      </c>
      <c r="U284" s="47" t="s">
        <v>44</v>
      </c>
      <c r="V284" s="39"/>
      <c r="W284" s="176">
        <f>V284*K284</f>
        <v>0</v>
      </c>
      <c r="X284" s="176">
        <v>2.1000000000000001E-4</v>
      </c>
      <c r="Y284" s="176">
        <f>X284*K284</f>
        <v>3.9900000000000005E-3</v>
      </c>
      <c r="Z284" s="176">
        <v>0</v>
      </c>
      <c r="AA284" s="177">
        <f>Z284*K284</f>
        <v>0</v>
      </c>
      <c r="AR284" s="21" t="s">
        <v>244</v>
      </c>
      <c r="AT284" s="21" t="s">
        <v>164</v>
      </c>
      <c r="AU284" s="21" t="s">
        <v>86</v>
      </c>
      <c r="AY284" s="21" t="s">
        <v>163</v>
      </c>
      <c r="BE284" s="113">
        <f>IF(U284="základná",N284,0)</f>
        <v>0</v>
      </c>
      <c r="BF284" s="113">
        <f>IF(U284="znížená",N284,0)</f>
        <v>0</v>
      </c>
      <c r="BG284" s="113">
        <f>IF(U284="zákl. prenesená",N284,0)</f>
        <v>0</v>
      </c>
      <c r="BH284" s="113">
        <f>IF(U284="zníž. prenesená",N284,0)</f>
        <v>0</v>
      </c>
      <c r="BI284" s="113">
        <f>IF(U284="nulová",N284,0)</f>
        <v>0</v>
      </c>
      <c r="BJ284" s="21" t="s">
        <v>86</v>
      </c>
      <c r="BK284" s="113">
        <f>ROUND(L284*K284,2)</f>
        <v>0</v>
      </c>
      <c r="BL284" s="21" t="s">
        <v>244</v>
      </c>
      <c r="BM284" s="21" t="s">
        <v>498</v>
      </c>
    </row>
    <row r="285" spans="2:65" s="10" customFormat="1" ht="22.5" customHeight="1">
      <c r="B285" s="178"/>
      <c r="C285" s="179"/>
      <c r="D285" s="179"/>
      <c r="E285" s="180" t="s">
        <v>21</v>
      </c>
      <c r="F285" s="292" t="s">
        <v>499</v>
      </c>
      <c r="G285" s="293"/>
      <c r="H285" s="293"/>
      <c r="I285" s="293"/>
      <c r="J285" s="179"/>
      <c r="K285" s="181">
        <v>7.6</v>
      </c>
      <c r="L285" s="179"/>
      <c r="M285" s="179"/>
      <c r="N285" s="179"/>
      <c r="O285" s="179"/>
      <c r="P285" s="179"/>
      <c r="Q285" s="179"/>
      <c r="R285" s="182"/>
      <c r="T285" s="183"/>
      <c r="U285" s="179"/>
      <c r="V285" s="179"/>
      <c r="W285" s="179"/>
      <c r="X285" s="179"/>
      <c r="Y285" s="179"/>
      <c r="Z285" s="179"/>
      <c r="AA285" s="184"/>
      <c r="AT285" s="185" t="s">
        <v>170</v>
      </c>
      <c r="AU285" s="185" t="s">
        <v>86</v>
      </c>
      <c r="AV285" s="10" t="s">
        <v>86</v>
      </c>
      <c r="AW285" s="10" t="s">
        <v>34</v>
      </c>
      <c r="AX285" s="10" t="s">
        <v>77</v>
      </c>
      <c r="AY285" s="185" t="s">
        <v>163</v>
      </c>
    </row>
    <row r="286" spans="2:65" s="10" customFormat="1" ht="22.5" customHeight="1">
      <c r="B286" s="178"/>
      <c r="C286" s="179"/>
      <c r="D286" s="179"/>
      <c r="E286" s="180" t="s">
        <v>21</v>
      </c>
      <c r="F286" s="294" t="s">
        <v>500</v>
      </c>
      <c r="G286" s="295"/>
      <c r="H286" s="295"/>
      <c r="I286" s="295"/>
      <c r="J286" s="179"/>
      <c r="K286" s="181">
        <v>5.8</v>
      </c>
      <c r="L286" s="179"/>
      <c r="M286" s="179"/>
      <c r="N286" s="179"/>
      <c r="O286" s="179"/>
      <c r="P286" s="179"/>
      <c r="Q286" s="179"/>
      <c r="R286" s="182"/>
      <c r="T286" s="183"/>
      <c r="U286" s="179"/>
      <c r="V286" s="179"/>
      <c r="W286" s="179"/>
      <c r="X286" s="179"/>
      <c r="Y286" s="179"/>
      <c r="Z286" s="179"/>
      <c r="AA286" s="184"/>
      <c r="AT286" s="185" t="s">
        <v>170</v>
      </c>
      <c r="AU286" s="185" t="s">
        <v>86</v>
      </c>
      <c r="AV286" s="10" t="s">
        <v>86</v>
      </c>
      <c r="AW286" s="10" t="s">
        <v>34</v>
      </c>
      <c r="AX286" s="10" t="s">
        <v>77</v>
      </c>
      <c r="AY286" s="185" t="s">
        <v>163</v>
      </c>
    </row>
    <row r="287" spans="2:65" s="10" customFormat="1" ht="22.5" customHeight="1">
      <c r="B287" s="178"/>
      <c r="C287" s="179"/>
      <c r="D287" s="179"/>
      <c r="E287" s="180" t="s">
        <v>21</v>
      </c>
      <c r="F287" s="294" t="s">
        <v>501</v>
      </c>
      <c r="G287" s="295"/>
      <c r="H287" s="295"/>
      <c r="I287" s="295"/>
      <c r="J287" s="179"/>
      <c r="K287" s="181">
        <v>5.6</v>
      </c>
      <c r="L287" s="179"/>
      <c r="M287" s="179"/>
      <c r="N287" s="179"/>
      <c r="O287" s="179"/>
      <c r="P287" s="179"/>
      <c r="Q287" s="179"/>
      <c r="R287" s="182"/>
      <c r="T287" s="183"/>
      <c r="U287" s="179"/>
      <c r="V287" s="179"/>
      <c r="W287" s="179"/>
      <c r="X287" s="179"/>
      <c r="Y287" s="179"/>
      <c r="Z287" s="179"/>
      <c r="AA287" s="184"/>
      <c r="AT287" s="185" t="s">
        <v>170</v>
      </c>
      <c r="AU287" s="185" t="s">
        <v>86</v>
      </c>
      <c r="AV287" s="10" t="s">
        <v>86</v>
      </c>
      <c r="AW287" s="10" t="s">
        <v>34</v>
      </c>
      <c r="AX287" s="10" t="s">
        <v>77</v>
      </c>
      <c r="AY287" s="185" t="s">
        <v>163</v>
      </c>
    </row>
    <row r="288" spans="2:65" s="1" customFormat="1" ht="31.5" customHeight="1">
      <c r="B288" s="38"/>
      <c r="C288" s="186" t="s">
        <v>502</v>
      </c>
      <c r="D288" s="186" t="s">
        <v>254</v>
      </c>
      <c r="E288" s="187" t="s">
        <v>503</v>
      </c>
      <c r="F288" s="296" t="s">
        <v>504</v>
      </c>
      <c r="G288" s="296"/>
      <c r="H288" s="296"/>
      <c r="I288" s="296"/>
      <c r="J288" s="188" t="s">
        <v>234</v>
      </c>
      <c r="K288" s="189">
        <v>2</v>
      </c>
      <c r="L288" s="297">
        <v>0</v>
      </c>
      <c r="M288" s="298"/>
      <c r="N288" s="299">
        <f>ROUND(L288*K288,2)</f>
        <v>0</v>
      </c>
      <c r="O288" s="291"/>
      <c r="P288" s="291"/>
      <c r="Q288" s="291"/>
      <c r="R288" s="40"/>
      <c r="T288" s="175" t="s">
        <v>21</v>
      </c>
      <c r="U288" s="47" t="s">
        <v>44</v>
      </c>
      <c r="V288" s="39"/>
      <c r="W288" s="176">
        <f>V288*K288</f>
        <v>0</v>
      </c>
      <c r="X288" s="176">
        <v>5.5019999999999999E-2</v>
      </c>
      <c r="Y288" s="176">
        <f>X288*K288</f>
        <v>0.11004</v>
      </c>
      <c r="Z288" s="176">
        <v>0</v>
      </c>
      <c r="AA288" s="177">
        <f>Z288*K288</f>
        <v>0</v>
      </c>
      <c r="AR288" s="21" t="s">
        <v>337</v>
      </c>
      <c r="AT288" s="21" t="s">
        <v>254</v>
      </c>
      <c r="AU288" s="21" t="s">
        <v>86</v>
      </c>
      <c r="AY288" s="21" t="s">
        <v>163</v>
      </c>
      <c r="BE288" s="113">
        <f>IF(U288="základná",N288,0)</f>
        <v>0</v>
      </c>
      <c r="BF288" s="113">
        <f>IF(U288="znížená",N288,0)</f>
        <v>0</v>
      </c>
      <c r="BG288" s="113">
        <f>IF(U288="zákl. prenesená",N288,0)</f>
        <v>0</v>
      </c>
      <c r="BH288" s="113">
        <f>IF(U288="zníž. prenesená",N288,0)</f>
        <v>0</v>
      </c>
      <c r="BI288" s="113">
        <f>IF(U288="nulová",N288,0)</f>
        <v>0</v>
      </c>
      <c r="BJ288" s="21" t="s">
        <v>86</v>
      </c>
      <c r="BK288" s="113">
        <f>ROUND(L288*K288,2)</f>
        <v>0</v>
      </c>
      <c r="BL288" s="21" t="s">
        <v>244</v>
      </c>
      <c r="BM288" s="21" t="s">
        <v>505</v>
      </c>
    </row>
    <row r="289" spans="2:65" s="1" customFormat="1" ht="22.5" customHeight="1">
      <c r="B289" s="38"/>
      <c r="C289" s="186" t="s">
        <v>506</v>
      </c>
      <c r="D289" s="186" t="s">
        <v>254</v>
      </c>
      <c r="E289" s="187" t="s">
        <v>507</v>
      </c>
      <c r="F289" s="296" t="s">
        <v>508</v>
      </c>
      <c r="G289" s="296"/>
      <c r="H289" s="296"/>
      <c r="I289" s="296"/>
      <c r="J289" s="188" t="s">
        <v>234</v>
      </c>
      <c r="K289" s="189">
        <v>1</v>
      </c>
      <c r="L289" s="297">
        <v>0</v>
      </c>
      <c r="M289" s="298"/>
      <c r="N289" s="299">
        <f>ROUND(L289*K289,2)</f>
        <v>0</v>
      </c>
      <c r="O289" s="291"/>
      <c r="P289" s="291"/>
      <c r="Q289" s="291"/>
      <c r="R289" s="40"/>
      <c r="T289" s="175" t="s">
        <v>21</v>
      </c>
      <c r="U289" s="47" t="s">
        <v>44</v>
      </c>
      <c r="V289" s="39"/>
      <c r="W289" s="176">
        <f>V289*K289</f>
        <v>0</v>
      </c>
      <c r="X289" s="176">
        <v>5.5019999999999999E-2</v>
      </c>
      <c r="Y289" s="176">
        <f>X289*K289</f>
        <v>5.5019999999999999E-2</v>
      </c>
      <c r="Z289" s="176">
        <v>0</v>
      </c>
      <c r="AA289" s="177">
        <f>Z289*K289</f>
        <v>0</v>
      </c>
      <c r="AR289" s="21" t="s">
        <v>337</v>
      </c>
      <c r="AT289" s="21" t="s">
        <v>254</v>
      </c>
      <c r="AU289" s="21" t="s">
        <v>86</v>
      </c>
      <c r="AY289" s="21" t="s">
        <v>163</v>
      </c>
      <c r="BE289" s="113">
        <f>IF(U289="základná",N289,0)</f>
        <v>0</v>
      </c>
      <c r="BF289" s="113">
        <f>IF(U289="znížená",N289,0)</f>
        <v>0</v>
      </c>
      <c r="BG289" s="113">
        <f>IF(U289="zákl. prenesená",N289,0)</f>
        <v>0</v>
      </c>
      <c r="BH289" s="113">
        <f>IF(U289="zníž. prenesená",N289,0)</f>
        <v>0</v>
      </c>
      <c r="BI289" s="113">
        <f>IF(U289="nulová",N289,0)</f>
        <v>0</v>
      </c>
      <c r="BJ289" s="21" t="s">
        <v>86</v>
      </c>
      <c r="BK289" s="113">
        <f>ROUND(L289*K289,2)</f>
        <v>0</v>
      </c>
      <c r="BL289" s="21" t="s">
        <v>244</v>
      </c>
      <c r="BM289" s="21" t="s">
        <v>509</v>
      </c>
    </row>
    <row r="290" spans="2:65" s="1" customFormat="1" ht="31.5" customHeight="1">
      <c r="B290" s="38"/>
      <c r="C290" s="171" t="s">
        <v>510</v>
      </c>
      <c r="D290" s="171" t="s">
        <v>164</v>
      </c>
      <c r="E290" s="172" t="s">
        <v>511</v>
      </c>
      <c r="F290" s="288" t="s">
        <v>512</v>
      </c>
      <c r="G290" s="288"/>
      <c r="H290" s="288"/>
      <c r="I290" s="288"/>
      <c r="J290" s="173" t="s">
        <v>425</v>
      </c>
      <c r="K290" s="198">
        <v>0</v>
      </c>
      <c r="L290" s="289">
        <v>0</v>
      </c>
      <c r="M290" s="290"/>
      <c r="N290" s="291">
        <f>ROUND(L290*K290,2)</f>
        <v>0</v>
      </c>
      <c r="O290" s="291"/>
      <c r="P290" s="291"/>
      <c r="Q290" s="291"/>
      <c r="R290" s="40"/>
      <c r="T290" s="175" t="s">
        <v>21</v>
      </c>
      <c r="U290" s="47" t="s">
        <v>44</v>
      </c>
      <c r="V290" s="39"/>
      <c r="W290" s="176">
        <f>V290*K290</f>
        <v>0</v>
      </c>
      <c r="X290" s="176">
        <v>0</v>
      </c>
      <c r="Y290" s="176">
        <f>X290*K290</f>
        <v>0</v>
      </c>
      <c r="Z290" s="176">
        <v>0</v>
      </c>
      <c r="AA290" s="177">
        <f>Z290*K290</f>
        <v>0</v>
      </c>
      <c r="AR290" s="21" t="s">
        <v>244</v>
      </c>
      <c r="AT290" s="21" t="s">
        <v>164</v>
      </c>
      <c r="AU290" s="21" t="s">
        <v>86</v>
      </c>
      <c r="AY290" s="21" t="s">
        <v>163</v>
      </c>
      <c r="BE290" s="113">
        <f>IF(U290="základná",N290,0)</f>
        <v>0</v>
      </c>
      <c r="BF290" s="113">
        <f>IF(U290="znížená",N290,0)</f>
        <v>0</v>
      </c>
      <c r="BG290" s="113">
        <f>IF(U290="zákl. prenesená",N290,0)</f>
        <v>0</v>
      </c>
      <c r="BH290" s="113">
        <f>IF(U290="zníž. prenesená",N290,0)</f>
        <v>0</v>
      </c>
      <c r="BI290" s="113">
        <f>IF(U290="nulová",N290,0)</f>
        <v>0</v>
      </c>
      <c r="BJ290" s="21" t="s">
        <v>86</v>
      </c>
      <c r="BK290" s="113">
        <f>ROUND(L290*K290,2)</f>
        <v>0</v>
      </c>
      <c r="BL290" s="21" t="s">
        <v>244</v>
      </c>
      <c r="BM290" s="21" t="s">
        <v>513</v>
      </c>
    </row>
    <row r="291" spans="2:65" s="9" customFormat="1" ht="29.85" customHeight="1">
      <c r="B291" s="160"/>
      <c r="C291" s="161"/>
      <c r="D291" s="170" t="s">
        <v>134</v>
      </c>
      <c r="E291" s="170"/>
      <c r="F291" s="170"/>
      <c r="G291" s="170"/>
      <c r="H291" s="170"/>
      <c r="I291" s="170"/>
      <c r="J291" s="170"/>
      <c r="K291" s="170"/>
      <c r="L291" s="170"/>
      <c r="M291" s="170"/>
      <c r="N291" s="305">
        <f>BK291</f>
        <v>0</v>
      </c>
      <c r="O291" s="306"/>
      <c r="P291" s="306"/>
      <c r="Q291" s="306"/>
      <c r="R291" s="163"/>
      <c r="T291" s="164"/>
      <c r="U291" s="161"/>
      <c r="V291" s="161"/>
      <c r="W291" s="165">
        <f>SUM(W292:W295)</f>
        <v>0</v>
      </c>
      <c r="X291" s="161"/>
      <c r="Y291" s="165">
        <f>SUM(Y292:Y295)</f>
        <v>4.1999999999999997E-3</v>
      </c>
      <c r="Z291" s="161"/>
      <c r="AA291" s="166">
        <f>SUM(AA292:AA295)</f>
        <v>0</v>
      </c>
      <c r="AR291" s="167" t="s">
        <v>86</v>
      </c>
      <c r="AT291" s="168" t="s">
        <v>76</v>
      </c>
      <c r="AU291" s="168" t="s">
        <v>83</v>
      </c>
      <c r="AY291" s="167" t="s">
        <v>163</v>
      </c>
      <c r="BK291" s="169">
        <f>SUM(BK292:BK295)</f>
        <v>0</v>
      </c>
    </row>
    <row r="292" spans="2:65" s="1" customFormat="1" ht="44.25" customHeight="1">
      <c r="B292" s="38"/>
      <c r="C292" s="171" t="s">
        <v>514</v>
      </c>
      <c r="D292" s="171" t="s">
        <v>164</v>
      </c>
      <c r="E292" s="172" t="s">
        <v>515</v>
      </c>
      <c r="F292" s="288" t="s">
        <v>516</v>
      </c>
      <c r="G292" s="288"/>
      <c r="H292" s="288"/>
      <c r="I292" s="288"/>
      <c r="J292" s="173" t="s">
        <v>517</v>
      </c>
      <c r="K292" s="174">
        <v>60</v>
      </c>
      <c r="L292" s="289">
        <v>0</v>
      </c>
      <c r="M292" s="290"/>
      <c r="N292" s="291">
        <f>ROUND(L292*K292,2)</f>
        <v>0</v>
      </c>
      <c r="O292" s="291"/>
      <c r="P292" s="291"/>
      <c r="Q292" s="291"/>
      <c r="R292" s="40"/>
      <c r="T292" s="175" t="s">
        <v>21</v>
      </c>
      <c r="U292" s="47" t="s">
        <v>44</v>
      </c>
      <c r="V292" s="39"/>
      <c r="W292" s="176">
        <f>V292*K292</f>
        <v>0</v>
      </c>
      <c r="X292" s="176">
        <v>6.9999999999999994E-5</v>
      </c>
      <c r="Y292" s="176">
        <f>X292*K292</f>
        <v>4.1999999999999997E-3</v>
      </c>
      <c r="Z292" s="176">
        <v>0</v>
      </c>
      <c r="AA292" s="177">
        <f>Z292*K292</f>
        <v>0</v>
      </c>
      <c r="AR292" s="21" t="s">
        <v>244</v>
      </c>
      <c r="AT292" s="21" t="s">
        <v>164</v>
      </c>
      <c r="AU292" s="21" t="s">
        <v>86</v>
      </c>
      <c r="AY292" s="21" t="s">
        <v>163</v>
      </c>
      <c r="BE292" s="113">
        <f>IF(U292="základná",N292,0)</f>
        <v>0</v>
      </c>
      <c r="BF292" s="113">
        <f>IF(U292="znížená",N292,0)</f>
        <v>0</v>
      </c>
      <c r="BG292" s="113">
        <f>IF(U292="zákl. prenesená",N292,0)</f>
        <v>0</v>
      </c>
      <c r="BH292" s="113">
        <f>IF(U292="zníž. prenesená",N292,0)</f>
        <v>0</v>
      </c>
      <c r="BI292" s="113">
        <f>IF(U292="nulová",N292,0)</f>
        <v>0</v>
      </c>
      <c r="BJ292" s="21" t="s">
        <v>86</v>
      </c>
      <c r="BK292" s="113">
        <f>ROUND(L292*K292,2)</f>
        <v>0</v>
      </c>
      <c r="BL292" s="21" t="s">
        <v>244</v>
      </c>
      <c r="BM292" s="21" t="s">
        <v>518</v>
      </c>
    </row>
    <row r="293" spans="2:65" s="1" customFormat="1" ht="22.5" customHeight="1">
      <c r="B293" s="38"/>
      <c r="C293" s="171" t="s">
        <v>519</v>
      </c>
      <c r="D293" s="171" t="s">
        <v>164</v>
      </c>
      <c r="E293" s="172" t="s">
        <v>520</v>
      </c>
      <c r="F293" s="288" t="s">
        <v>521</v>
      </c>
      <c r="G293" s="288"/>
      <c r="H293" s="288"/>
      <c r="I293" s="288"/>
      <c r="J293" s="173" t="s">
        <v>517</v>
      </c>
      <c r="K293" s="174">
        <v>60</v>
      </c>
      <c r="L293" s="289">
        <v>0</v>
      </c>
      <c r="M293" s="290"/>
      <c r="N293" s="291">
        <f>ROUND(L293*K293,2)</f>
        <v>0</v>
      </c>
      <c r="O293" s="291"/>
      <c r="P293" s="291"/>
      <c r="Q293" s="291"/>
      <c r="R293" s="40"/>
      <c r="T293" s="175" t="s">
        <v>21</v>
      </c>
      <c r="U293" s="47" t="s">
        <v>44</v>
      </c>
      <c r="V293" s="39"/>
      <c r="W293" s="176">
        <f>V293*K293</f>
        <v>0</v>
      </c>
      <c r="X293" s="176">
        <v>0</v>
      </c>
      <c r="Y293" s="176">
        <f>X293*K293</f>
        <v>0</v>
      </c>
      <c r="Z293" s="176">
        <v>0</v>
      </c>
      <c r="AA293" s="177">
        <f>Z293*K293</f>
        <v>0</v>
      </c>
      <c r="AR293" s="21" t="s">
        <v>244</v>
      </c>
      <c r="AT293" s="21" t="s">
        <v>164</v>
      </c>
      <c r="AU293" s="21" t="s">
        <v>86</v>
      </c>
      <c r="AY293" s="21" t="s">
        <v>163</v>
      </c>
      <c r="BE293" s="113">
        <f>IF(U293="základná",N293,0)</f>
        <v>0</v>
      </c>
      <c r="BF293" s="113">
        <f>IF(U293="znížená",N293,0)</f>
        <v>0</v>
      </c>
      <c r="BG293" s="113">
        <f>IF(U293="zákl. prenesená",N293,0)</f>
        <v>0</v>
      </c>
      <c r="BH293" s="113">
        <f>IF(U293="zníž. prenesená",N293,0)</f>
        <v>0</v>
      </c>
      <c r="BI293" s="113">
        <f>IF(U293="nulová",N293,0)</f>
        <v>0</v>
      </c>
      <c r="BJ293" s="21" t="s">
        <v>86</v>
      </c>
      <c r="BK293" s="113">
        <f>ROUND(L293*K293,2)</f>
        <v>0</v>
      </c>
      <c r="BL293" s="21" t="s">
        <v>244</v>
      </c>
      <c r="BM293" s="21" t="s">
        <v>522</v>
      </c>
    </row>
    <row r="294" spans="2:65" s="10" customFormat="1" ht="22.5" customHeight="1">
      <c r="B294" s="178"/>
      <c r="C294" s="179"/>
      <c r="D294" s="179"/>
      <c r="E294" s="180" t="s">
        <v>21</v>
      </c>
      <c r="F294" s="292" t="s">
        <v>523</v>
      </c>
      <c r="G294" s="293"/>
      <c r="H294" s="293"/>
      <c r="I294" s="293"/>
      <c r="J294" s="179"/>
      <c r="K294" s="181">
        <v>60</v>
      </c>
      <c r="L294" s="179"/>
      <c r="M294" s="179"/>
      <c r="N294" s="179"/>
      <c r="O294" s="179"/>
      <c r="P294" s="179"/>
      <c r="Q294" s="179"/>
      <c r="R294" s="182"/>
      <c r="T294" s="183"/>
      <c r="U294" s="179"/>
      <c r="V294" s="179"/>
      <c r="W294" s="179"/>
      <c r="X294" s="179"/>
      <c r="Y294" s="179"/>
      <c r="Z294" s="179"/>
      <c r="AA294" s="184"/>
      <c r="AT294" s="185" t="s">
        <v>170</v>
      </c>
      <c r="AU294" s="185" t="s">
        <v>86</v>
      </c>
      <c r="AV294" s="10" t="s">
        <v>86</v>
      </c>
      <c r="AW294" s="10" t="s">
        <v>34</v>
      </c>
      <c r="AX294" s="10" t="s">
        <v>77</v>
      </c>
      <c r="AY294" s="185" t="s">
        <v>163</v>
      </c>
    </row>
    <row r="295" spans="2:65" s="1" customFormat="1" ht="31.5" customHeight="1">
      <c r="B295" s="38"/>
      <c r="C295" s="171" t="s">
        <v>524</v>
      </c>
      <c r="D295" s="171" t="s">
        <v>164</v>
      </c>
      <c r="E295" s="172" t="s">
        <v>525</v>
      </c>
      <c r="F295" s="288" t="s">
        <v>526</v>
      </c>
      <c r="G295" s="288"/>
      <c r="H295" s="288"/>
      <c r="I295" s="288"/>
      <c r="J295" s="173" t="s">
        <v>425</v>
      </c>
      <c r="K295" s="198">
        <v>0</v>
      </c>
      <c r="L295" s="289">
        <v>0</v>
      </c>
      <c r="M295" s="290"/>
      <c r="N295" s="291">
        <f>ROUND(L295*K295,2)</f>
        <v>0</v>
      </c>
      <c r="O295" s="291"/>
      <c r="P295" s="291"/>
      <c r="Q295" s="291"/>
      <c r="R295" s="40"/>
      <c r="T295" s="175" t="s">
        <v>21</v>
      </c>
      <c r="U295" s="47" t="s">
        <v>44</v>
      </c>
      <c r="V295" s="39"/>
      <c r="W295" s="176">
        <f>V295*K295</f>
        <v>0</v>
      </c>
      <c r="X295" s="176">
        <v>0</v>
      </c>
      <c r="Y295" s="176">
        <f>X295*K295</f>
        <v>0</v>
      </c>
      <c r="Z295" s="176">
        <v>0</v>
      </c>
      <c r="AA295" s="177">
        <f>Z295*K295</f>
        <v>0</v>
      </c>
      <c r="AR295" s="21" t="s">
        <v>244</v>
      </c>
      <c r="AT295" s="21" t="s">
        <v>164</v>
      </c>
      <c r="AU295" s="21" t="s">
        <v>86</v>
      </c>
      <c r="AY295" s="21" t="s">
        <v>163</v>
      </c>
      <c r="BE295" s="113">
        <f>IF(U295="základná",N295,0)</f>
        <v>0</v>
      </c>
      <c r="BF295" s="113">
        <f>IF(U295="znížená",N295,0)</f>
        <v>0</v>
      </c>
      <c r="BG295" s="113">
        <f>IF(U295="zákl. prenesená",N295,0)</f>
        <v>0</v>
      </c>
      <c r="BH295" s="113">
        <f>IF(U295="zníž. prenesená",N295,0)</f>
        <v>0</v>
      </c>
      <c r="BI295" s="113">
        <f>IF(U295="nulová",N295,0)</f>
        <v>0</v>
      </c>
      <c r="BJ295" s="21" t="s">
        <v>86</v>
      </c>
      <c r="BK295" s="113">
        <f>ROUND(L295*K295,2)</f>
        <v>0</v>
      </c>
      <c r="BL295" s="21" t="s">
        <v>244</v>
      </c>
      <c r="BM295" s="21" t="s">
        <v>527</v>
      </c>
    </row>
    <row r="296" spans="2:65" s="9" customFormat="1" ht="29.85" customHeight="1">
      <c r="B296" s="160"/>
      <c r="C296" s="161"/>
      <c r="D296" s="170" t="s">
        <v>135</v>
      </c>
      <c r="E296" s="170"/>
      <c r="F296" s="170"/>
      <c r="G296" s="170"/>
      <c r="H296" s="170"/>
      <c r="I296" s="170"/>
      <c r="J296" s="170"/>
      <c r="K296" s="170"/>
      <c r="L296" s="170"/>
      <c r="M296" s="170"/>
      <c r="N296" s="305">
        <f>BK296</f>
        <v>0</v>
      </c>
      <c r="O296" s="306"/>
      <c r="P296" s="306"/>
      <c r="Q296" s="306"/>
      <c r="R296" s="163"/>
      <c r="T296" s="164"/>
      <c r="U296" s="161"/>
      <c r="V296" s="161"/>
      <c r="W296" s="165">
        <f>SUM(W297:W298)</f>
        <v>0</v>
      </c>
      <c r="X296" s="161"/>
      <c r="Y296" s="165">
        <f>SUM(Y297:Y298)</f>
        <v>0.13103200000000001</v>
      </c>
      <c r="Z296" s="161"/>
      <c r="AA296" s="166">
        <f>SUM(AA297:AA298)</f>
        <v>0</v>
      </c>
      <c r="AR296" s="167" t="s">
        <v>86</v>
      </c>
      <c r="AT296" s="168" t="s">
        <v>76</v>
      </c>
      <c r="AU296" s="168" t="s">
        <v>83</v>
      </c>
      <c r="AY296" s="167" t="s">
        <v>163</v>
      </c>
      <c r="BK296" s="169">
        <f>SUM(BK297:BK298)</f>
        <v>0</v>
      </c>
    </row>
    <row r="297" spans="2:65" s="1" customFormat="1" ht="31.5" customHeight="1">
      <c r="B297" s="38"/>
      <c r="C297" s="171" t="s">
        <v>528</v>
      </c>
      <c r="D297" s="171" t="s">
        <v>164</v>
      </c>
      <c r="E297" s="172" t="s">
        <v>529</v>
      </c>
      <c r="F297" s="288" t="s">
        <v>530</v>
      </c>
      <c r="G297" s="288"/>
      <c r="H297" s="288"/>
      <c r="I297" s="288"/>
      <c r="J297" s="173" t="s">
        <v>261</v>
      </c>
      <c r="K297" s="174">
        <v>163.79</v>
      </c>
      <c r="L297" s="289">
        <v>0</v>
      </c>
      <c r="M297" s="290"/>
      <c r="N297" s="291">
        <f>ROUND(L297*K297,2)</f>
        <v>0</v>
      </c>
      <c r="O297" s="291"/>
      <c r="P297" s="291"/>
      <c r="Q297" s="291"/>
      <c r="R297" s="40"/>
      <c r="T297" s="175" t="s">
        <v>21</v>
      </c>
      <c r="U297" s="47" t="s">
        <v>44</v>
      </c>
      <c r="V297" s="39"/>
      <c r="W297" s="176">
        <f>V297*K297</f>
        <v>0</v>
      </c>
      <c r="X297" s="176">
        <v>8.0000000000000004E-4</v>
      </c>
      <c r="Y297" s="176">
        <f>X297*K297</f>
        <v>0.13103200000000001</v>
      </c>
      <c r="Z297" s="176">
        <v>0</v>
      </c>
      <c r="AA297" s="177">
        <f>Z297*K297</f>
        <v>0</v>
      </c>
      <c r="AR297" s="21" t="s">
        <v>244</v>
      </c>
      <c r="AT297" s="21" t="s">
        <v>164</v>
      </c>
      <c r="AU297" s="21" t="s">
        <v>86</v>
      </c>
      <c r="AY297" s="21" t="s">
        <v>163</v>
      </c>
      <c r="BE297" s="113">
        <f>IF(U297="základná",N297,0)</f>
        <v>0</v>
      </c>
      <c r="BF297" s="113">
        <f>IF(U297="znížená",N297,0)</f>
        <v>0</v>
      </c>
      <c r="BG297" s="113">
        <f>IF(U297="zákl. prenesená",N297,0)</f>
        <v>0</v>
      </c>
      <c r="BH297" s="113">
        <f>IF(U297="zníž. prenesená",N297,0)</f>
        <v>0</v>
      </c>
      <c r="BI297" s="113">
        <f>IF(U297="nulová",N297,0)</f>
        <v>0</v>
      </c>
      <c r="BJ297" s="21" t="s">
        <v>86</v>
      </c>
      <c r="BK297" s="113">
        <f>ROUND(L297*K297,2)</f>
        <v>0</v>
      </c>
      <c r="BL297" s="21" t="s">
        <v>244</v>
      </c>
      <c r="BM297" s="21" t="s">
        <v>531</v>
      </c>
    </row>
    <row r="298" spans="2:65" s="10" customFormat="1" ht="22.5" customHeight="1">
      <c r="B298" s="178"/>
      <c r="C298" s="179"/>
      <c r="D298" s="179"/>
      <c r="E298" s="180" t="s">
        <v>21</v>
      </c>
      <c r="F298" s="292" t="s">
        <v>532</v>
      </c>
      <c r="G298" s="293"/>
      <c r="H298" s="293"/>
      <c r="I298" s="293"/>
      <c r="J298" s="179"/>
      <c r="K298" s="181">
        <v>163.79</v>
      </c>
      <c r="L298" s="179"/>
      <c r="M298" s="179"/>
      <c r="N298" s="179"/>
      <c r="O298" s="179"/>
      <c r="P298" s="179"/>
      <c r="Q298" s="179"/>
      <c r="R298" s="182"/>
      <c r="T298" s="183"/>
      <c r="U298" s="179"/>
      <c r="V298" s="179"/>
      <c r="W298" s="179"/>
      <c r="X298" s="179"/>
      <c r="Y298" s="179"/>
      <c r="Z298" s="179"/>
      <c r="AA298" s="184"/>
      <c r="AT298" s="185" t="s">
        <v>170</v>
      </c>
      <c r="AU298" s="185" t="s">
        <v>86</v>
      </c>
      <c r="AV298" s="10" t="s">
        <v>86</v>
      </c>
      <c r="AW298" s="10" t="s">
        <v>34</v>
      </c>
      <c r="AX298" s="10" t="s">
        <v>77</v>
      </c>
      <c r="AY298" s="185" t="s">
        <v>163</v>
      </c>
    </row>
    <row r="299" spans="2:65" s="9" customFormat="1" ht="29.85" customHeight="1">
      <c r="B299" s="160"/>
      <c r="C299" s="161"/>
      <c r="D299" s="170" t="s">
        <v>136</v>
      </c>
      <c r="E299" s="170"/>
      <c r="F299" s="170"/>
      <c r="G299" s="170"/>
      <c r="H299" s="170"/>
      <c r="I299" s="170"/>
      <c r="J299" s="170"/>
      <c r="K299" s="170"/>
      <c r="L299" s="170"/>
      <c r="M299" s="170"/>
      <c r="N299" s="303">
        <f>BK299</f>
        <v>0</v>
      </c>
      <c r="O299" s="304"/>
      <c r="P299" s="304"/>
      <c r="Q299" s="304"/>
      <c r="R299" s="163"/>
      <c r="T299" s="164"/>
      <c r="U299" s="161"/>
      <c r="V299" s="161"/>
      <c r="W299" s="165">
        <f>SUM(W300:W301)</f>
        <v>0</v>
      </c>
      <c r="X299" s="161"/>
      <c r="Y299" s="165">
        <f>SUM(Y300:Y301)</f>
        <v>0.11147976</v>
      </c>
      <c r="Z299" s="161"/>
      <c r="AA299" s="166">
        <f>SUM(AA300:AA301)</f>
        <v>0</v>
      </c>
      <c r="AR299" s="167" t="s">
        <v>86</v>
      </c>
      <c r="AT299" s="168" t="s">
        <v>76</v>
      </c>
      <c r="AU299" s="168" t="s">
        <v>83</v>
      </c>
      <c r="AY299" s="167" t="s">
        <v>163</v>
      </c>
      <c r="BK299" s="169">
        <f>SUM(BK300:BK301)</f>
        <v>0</v>
      </c>
    </row>
    <row r="300" spans="2:65" s="1" customFormat="1" ht="44.25" customHeight="1">
      <c r="B300" s="38"/>
      <c r="C300" s="171" t="s">
        <v>533</v>
      </c>
      <c r="D300" s="171" t="s">
        <v>164</v>
      </c>
      <c r="E300" s="172" t="s">
        <v>534</v>
      </c>
      <c r="F300" s="288" t="s">
        <v>535</v>
      </c>
      <c r="G300" s="288"/>
      <c r="H300" s="288"/>
      <c r="I300" s="288"/>
      <c r="J300" s="173" t="s">
        <v>261</v>
      </c>
      <c r="K300" s="174">
        <v>412.88799999999998</v>
      </c>
      <c r="L300" s="289">
        <v>0</v>
      </c>
      <c r="M300" s="290"/>
      <c r="N300" s="291">
        <f>ROUND(L300*K300,2)</f>
        <v>0</v>
      </c>
      <c r="O300" s="291"/>
      <c r="P300" s="291"/>
      <c r="Q300" s="291"/>
      <c r="R300" s="40"/>
      <c r="T300" s="175" t="s">
        <v>21</v>
      </c>
      <c r="U300" s="47" t="s">
        <v>44</v>
      </c>
      <c r="V300" s="39"/>
      <c r="W300" s="176">
        <f>V300*K300</f>
        <v>0</v>
      </c>
      <c r="X300" s="176">
        <v>2.7E-4</v>
      </c>
      <c r="Y300" s="176">
        <f>X300*K300</f>
        <v>0.11147976</v>
      </c>
      <c r="Z300" s="176">
        <v>0</v>
      </c>
      <c r="AA300" s="177">
        <f>Z300*K300</f>
        <v>0</v>
      </c>
      <c r="AR300" s="21" t="s">
        <v>244</v>
      </c>
      <c r="AT300" s="21" t="s">
        <v>164</v>
      </c>
      <c r="AU300" s="21" t="s">
        <v>86</v>
      </c>
      <c r="AY300" s="21" t="s">
        <v>163</v>
      </c>
      <c r="BE300" s="113">
        <f>IF(U300="základná",N300,0)</f>
        <v>0</v>
      </c>
      <c r="BF300" s="113">
        <f>IF(U300="znížená",N300,0)</f>
        <v>0</v>
      </c>
      <c r="BG300" s="113">
        <f>IF(U300="zákl. prenesená",N300,0)</f>
        <v>0</v>
      </c>
      <c r="BH300" s="113">
        <f>IF(U300="zníž. prenesená",N300,0)</f>
        <v>0</v>
      </c>
      <c r="BI300" s="113">
        <f>IF(U300="nulová",N300,0)</f>
        <v>0</v>
      </c>
      <c r="BJ300" s="21" t="s">
        <v>86</v>
      </c>
      <c r="BK300" s="113">
        <f>ROUND(L300*K300,2)</f>
        <v>0</v>
      </c>
      <c r="BL300" s="21" t="s">
        <v>244</v>
      </c>
      <c r="BM300" s="21" t="s">
        <v>536</v>
      </c>
    </row>
    <row r="301" spans="2:65" s="10" customFormat="1" ht="22.5" customHeight="1">
      <c r="B301" s="178"/>
      <c r="C301" s="179"/>
      <c r="D301" s="179"/>
      <c r="E301" s="180" t="s">
        <v>21</v>
      </c>
      <c r="F301" s="292" t="s">
        <v>537</v>
      </c>
      <c r="G301" s="293"/>
      <c r="H301" s="293"/>
      <c r="I301" s="293"/>
      <c r="J301" s="179"/>
      <c r="K301" s="181">
        <v>412.88799999999998</v>
      </c>
      <c r="L301" s="179"/>
      <c r="M301" s="179"/>
      <c r="N301" s="179"/>
      <c r="O301" s="179"/>
      <c r="P301" s="179"/>
      <c r="Q301" s="179"/>
      <c r="R301" s="182"/>
      <c r="T301" s="183"/>
      <c r="U301" s="179"/>
      <c r="V301" s="179"/>
      <c r="W301" s="179"/>
      <c r="X301" s="179"/>
      <c r="Y301" s="179"/>
      <c r="Z301" s="179"/>
      <c r="AA301" s="184"/>
      <c r="AT301" s="185" t="s">
        <v>170</v>
      </c>
      <c r="AU301" s="185" t="s">
        <v>86</v>
      </c>
      <c r="AV301" s="10" t="s">
        <v>86</v>
      </c>
      <c r="AW301" s="10" t="s">
        <v>34</v>
      </c>
      <c r="AX301" s="10" t="s">
        <v>77</v>
      </c>
      <c r="AY301" s="185" t="s">
        <v>163</v>
      </c>
    </row>
    <row r="302" spans="2:65" s="9" customFormat="1" ht="37.35" customHeight="1">
      <c r="B302" s="160"/>
      <c r="C302" s="161"/>
      <c r="D302" s="162" t="s">
        <v>137</v>
      </c>
      <c r="E302" s="162"/>
      <c r="F302" s="162"/>
      <c r="G302" s="162"/>
      <c r="H302" s="162"/>
      <c r="I302" s="162"/>
      <c r="J302" s="162"/>
      <c r="K302" s="162"/>
      <c r="L302" s="162"/>
      <c r="M302" s="162"/>
      <c r="N302" s="283">
        <f>BK302</f>
        <v>0</v>
      </c>
      <c r="O302" s="280"/>
      <c r="P302" s="280"/>
      <c r="Q302" s="280"/>
      <c r="R302" s="163"/>
      <c r="T302" s="164"/>
      <c r="U302" s="161"/>
      <c r="V302" s="161"/>
      <c r="W302" s="165">
        <f>W303</f>
        <v>0</v>
      </c>
      <c r="X302" s="161"/>
      <c r="Y302" s="165">
        <f>Y303</f>
        <v>0</v>
      </c>
      <c r="Z302" s="161"/>
      <c r="AA302" s="166">
        <f>AA303</f>
        <v>0</v>
      </c>
      <c r="AR302" s="167" t="s">
        <v>89</v>
      </c>
      <c r="AT302" s="168" t="s">
        <v>76</v>
      </c>
      <c r="AU302" s="168" t="s">
        <v>77</v>
      </c>
      <c r="AY302" s="167" t="s">
        <v>163</v>
      </c>
      <c r="BK302" s="169">
        <f>BK303</f>
        <v>0</v>
      </c>
    </row>
    <row r="303" spans="2:65" s="9" customFormat="1" ht="19.899999999999999" customHeight="1">
      <c r="B303" s="160"/>
      <c r="C303" s="161"/>
      <c r="D303" s="170" t="s">
        <v>138</v>
      </c>
      <c r="E303" s="170"/>
      <c r="F303" s="170"/>
      <c r="G303" s="170"/>
      <c r="H303" s="170"/>
      <c r="I303" s="170"/>
      <c r="J303" s="170"/>
      <c r="K303" s="170"/>
      <c r="L303" s="170"/>
      <c r="M303" s="170"/>
      <c r="N303" s="303">
        <f>BK303</f>
        <v>0</v>
      </c>
      <c r="O303" s="304"/>
      <c r="P303" s="304"/>
      <c r="Q303" s="304"/>
      <c r="R303" s="163"/>
      <c r="T303" s="164"/>
      <c r="U303" s="161"/>
      <c r="V303" s="161"/>
      <c r="W303" s="165">
        <f>W304</f>
        <v>0</v>
      </c>
      <c r="X303" s="161"/>
      <c r="Y303" s="165">
        <f>Y304</f>
        <v>0</v>
      </c>
      <c r="Z303" s="161"/>
      <c r="AA303" s="166">
        <f>AA304</f>
        <v>0</v>
      </c>
      <c r="AR303" s="167" t="s">
        <v>89</v>
      </c>
      <c r="AT303" s="168" t="s">
        <v>76</v>
      </c>
      <c r="AU303" s="168" t="s">
        <v>83</v>
      </c>
      <c r="AY303" s="167" t="s">
        <v>163</v>
      </c>
      <c r="BK303" s="169">
        <f>BK304</f>
        <v>0</v>
      </c>
    </row>
    <row r="304" spans="2:65" s="1" customFormat="1" ht="22.5" customHeight="1">
      <c r="B304" s="38"/>
      <c r="C304" s="171" t="s">
        <v>538</v>
      </c>
      <c r="D304" s="171" t="s">
        <v>164</v>
      </c>
      <c r="E304" s="172" t="s">
        <v>539</v>
      </c>
      <c r="F304" s="288" t="s">
        <v>540</v>
      </c>
      <c r="G304" s="288"/>
      <c r="H304" s="288"/>
      <c r="I304" s="288"/>
      <c r="J304" s="173" t="s">
        <v>234</v>
      </c>
      <c r="K304" s="174">
        <v>1</v>
      </c>
      <c r="L304" s="289">
        <v>0</v>
      </c>
      <c r="M304" s="290"/>
      <c r="N304" s="291">
        <f>ROUND(L304*K304,2)</f>
        <v>0</v>
      </c>
      <c r="O304" s="291"/>
      <c r="P304" s="291"/>
      <c r="Q304" s="291"/>
      <c r="R304" s="40"/>
      <c r="T304" s="175" t="s">
        <v>21</v>
      </c>
      <c r="U304" s="47" t="s">
        <v>44</v>
      </c>
      <c r="V304" s="39"/>
      <c r="W304" s="176">
        <f>V304*K304</f>
        <v>0</v>
      </c>
      <c r="X304" s="176">
        <v>0</v>
      </c>
      <c r="Y304" s="176">
        <f>X304*K304</f>
        <v>0</v>
      </c>
      <c r="Z304" s="176">
        <v>0</v>
      </c>
      <c r="AA304" s="177">
        <f>Z304*K304</f>
        <v>0</v>
      </c>
      <c r="AR304" s="21" t="s">
        <v>491</v>
      </c>
      <c r="AT304" s="21" t="s">
        <v>164</v>
      </c>
      <c r="AU304" s="21" t="s">
        <v>86</v>
      </c>
      <c r="AY304" s="21" t="s">
        <v>163</v>
      </c>
      <c r="BE304" s="113">
        <f>IF(U304="základná",N304,0)</f>
        <v>0</v>
      </c>
      <c r="BF304" s="113">
        <f>IF(U304="znížená",N304,0)</f>
        <v>0</v>
      </c>
      <c r="BG304" s="113">
        <f>IF(U304="zákl. prenesená",N304,0)</f>
        <v>0</v>
      </c>
      <c r="BH304" s="113">
        <f>IF(U304="zníž. prenesená",N304,0)</f>
        <v>0</v>
      </c>
      <c r="BI304" s="113">
        <f>IF(U304="nulová",N304,0)</f>
        <v>0</v>
      </c>
      <c r="BJ304" s="21" t="s">
        <v>86</v>
      </c>
      <c r="BK304" s="113">
        <f>ROUND(L304*K304,2)</f>
        <v>0</v>
      </c>
      <c r="BL304" s="21" t="s">
        <v>491</v>
      </c>
      <c r="BM304" s="21" t="s">
        <v>541</v>
      </c>
    </row>
    <row r="305" spans="2:63" s="1" customFormat="1" ht="49.9" customHeight="1">
      <c r="B305" s="38"/>
      <c r="C305" s="39"/>
      <c r="D305" s="162" t="s">
        <v>542</v>
      </c>
      <c r="E305" s="39"/>
      <c r="F305" s="39"/>
      <c r="G305" s="39"/>
      <c r="H305" s="39"/>
      <c r="I305" s="39"/>
      <c r="J305" s="39"/>
      <c r="K305" s="39"/>
      <c r="L305" s="39"/>
      <c r="M305" s="39"/>
      <c r="N305" s="307">
        <f t="shared" ref="N305:N310" si="5">BK305</f>
        <v>0</v>
      </c>
      <c r="O305" s="308"/>
      <c r="P305" s="308"/>
      <c r="Q305" s="308"/>
      <c r="R305" s="40"/>
      <c r="T305" s="146"/>
      <c r="U305" s="39"/>
      <c r="V305" s="39"/>
      <c r="W305" s="39"/>
      <c r="X305" s="39"/>
      <c r="Y305" s="39"/>
      <c r="Z305" s="39"/>
      <c r="AA305" s="81"/>
      <c r="AT305" s="21" t="s">
        <v>76</v>
      </c>
      <c r="AU305" s="21" t="s">
        <v>77</v>
      </c>
      <c r="AY305" s="21" t="s">
        <v>543</v>
      </c>
      <c r="BK305" s="113">
        <f>SUM(BK306:BK310)</f>
        <v>0</v>
      </c>
    </row>
    <row r="306" spans="2:63" s="1" customFormat="1" ht="22.35" customHeight="1">
      <c r="B306" s="38"/>
      <c r="C306" s="199" t="s">
        <v>21</v>
      </c>
      <c r="D306" s="199" t="s">
        <v>164</v>
      </c>
      <c r="E306" s="200" t="s">
        <v>21</v>
      </c>
      <c r="F306" s="302" t="s">
        <v>21</v>
      </c>
      <c r="G306" s="302"/>
      <c r="H306" s="302"/>
      <c r="I306" s="302"/>
      <c r="J306" s="201" t="s">
        <v>21</v>
      </c>
      <c r="K306" s="198"/>
      <c r="L306" s="289"/>
      <c r="M306" s="291"/>
      <c r="N306" s="291">
        <f t="shared" si="5"/>
        <v>0</v>
      </c>
      <c r="O306" s="291"/>
      <c r="P306" s="291"/>
      <c r="Q306" s="291"/>
      <c r="R306" s="40"/>
      <c r="T306" s="175" t="s">
        <v>21</v>
      </c>
      <c r="U306" s="202" t="s">
        <v>44</v>
      </c>
      <c r="V306" s="39"/>
      <c r="W306" s="39"/>
      <c r="X306" s="39"/>
      <c r="Y306" s="39"/>
      <c r="Z306" s="39"/>
      <c r="AA306" s="81"/>
      <c r="AT306" s="21" t="s">
        <v>543</v>
      </c>
      <c r="AU306" s="21" t="s">
        <v>83</v>
      </c>
      <c r="AY306" s="21" t="s">
        <v>543</v>
      </c>
      <c r="BE306" s="113">
        <f>IF(U306="základná",N306,0)</f>
        <v>0</v>
      </c>
      <c r="BF306" s="113">
        <f>IF(U306="znížená",N306,0)</f>
        <v>0</v>
      </c>
      <c r="BG306" s="113">
        <f>IF(U306="zákl. prenesená",N306,0)</f>
        <v>0</v>
      </c>
      <c r="BH306" s="113">
        <f>IF(U306="zníž. prenesená",N306,0)</f>
        <v>0</v>
      </c>
      <c r="BI306" s="113">
        <f>IF(U306="nulová",N306,0)</f>
        <v>0</v>
      </c>
      <c r="BJ306" s="21" t="s">
        <v>86</v>
      </c>
      <c r="BK306" s="113">
        <f>L306*K306</f>
        <v>0</v>
      </c>
    </row>
    <row r="307" spans="2:63" s="1" customFormat="1" ht="22.35" customHeight="1">
      <c r="B307" s="38"/>
      <c r="C307" s="199" t="s">
        <v>21</v>
      </c>
      <c r="D307" s="199" t="s">
        <v>164</v>
      </c>
      <c r="E307" s="200" t="s">
        <v>21</v>
      </c>
      <c r="F307" s="302" t="s">
        <v>21</v>
      </c>
      <c r="G307" s="302"/>
      <c r="H307" s="302"/>
      <c r="I307" s="302"/>
      <c r="J307" s="201" t="s">
        <v>21</v>
      </c>
      <c r="K307" s="198"/>
      <c r="L307" s="289"/>
      <c r="M307" s="291"/>
      <c r="N307" s="291">
        <f t="shared" si="5"/>
        <v>0</v>
      </c>
      <c r="O307" s="291"/>
      <c r="P307" s="291"/>
      <c r="Q307" s="291"/>
      <c r="R307" s="40"/>
      <c r="T307" s="175" t="s">
        <v>21</v>
      </c>
      <c r="U307" s="202" t="s">
        <v>44</v>
      </c>
      <c r="V307" s="39"/>
      <c r="W307" s="39"/>
      <c r="X307" s="39"/>
      <c r="Y307" s="39"/>
      <c r="Z307" s="39"/>
      <c r="AA307" s="81"/>
      <c r="AT307" s="21" t="s">
        <v>543</v>
      </c>
      <c r="AU307" s="21" t="s">
        <v>83</v>
      </c>
      <c r="AY307" s="21" t="s">
        <v>543</v>
      </c>
      <c r="BE307" s="113">
        <f>IF(U307="základná",N307,0)</f>
        <v>0</v>
      </c>
      <c r="BF307" s="113">
        <f>IF(U307="znížená",N307,0)</f>
        <v>0</v>
      </c>
      <c r="BG307" s="113">
        <f>IF(U307="zákl. prenesená",N307,0)</f>
        <v>0</v>
      </c>
      <c r="BH307" s="113">
        <f>IF(U307="zníž. prenesená",N307,0)</f>
        <v>0</v>
      </c>
      <c r="BI307" s="113">
        <f>IF(U307="nulová",N307,0)</f>
        <v>0</v>
      </c>
      <c r="BJ307" s="21" t="s">
        <v>86</v>
      </c>
      <c r="BK307" s="113">
        <f>L307*K307</f>
        <v>0</v>
      </c>
    </row>
    <row r="308" spans="2:63" s="1" customFormat="1" ht="22.35" customHeight="1">
      <c r="B308" s="38"/>
      <c r="C308" s="199" t="s">
        <v>21</v>
      </c>
      <c r="D308" s="199" t="s">
        <v>164</v>
      </c>
      <c r="E308" s="200" t="s">
        <v>21</v>
      </c>
      <c r="F308" s="302" t="s">
        <v>21</v>
      </c>
      <c r="G308" s="302"/>
      <c r="H308" s="302"/>
      <c r="I308" s="302"/>
      <c r="J308" s="201" t="s">
        <v>21</v>
      </c>
      <c r="K308" s="198"/>
      <c r="L308" s="289"/>
      <c r="M308" s="291"/>
      <c r="N308" s="291">
        <f t="shared" si="5"/>
        <v>0</v>
      </c>
      <c r="O308" s="291"/>
      <c r="P308" s="291"/>
      <c r="Q308" s="291"/>
      <c r="R308" s="40"/>
      <c r="T308" s="175" t="s">
        <v>21</v>
      </c>
      <c r="U308" s="202" t="s">
        <v>44</v>
      </c>
      <c r="V308" s="39"/>
      <c r="W308" s="39"/>
      <c r="X308" s="39"/>
      <c r="Y308" s="39"/>
      <c r="Z308" s="39"/>
      <c r="AA308" s="81"/>
      <c r="AT308" s="21" t="s">
        <v>543</v>
      </c>
      <c r="AU308" s="21" t="s">
        <v>83</v>
      </c>
      <c r="AY308" s="21" t="s">
        <v>543</v>
      </c>
      <c r="BE308" s="113">
        <f>IF(U308="základná",N308,0)</f>
        <v>0</v>
      </c>
      <c r="BF308" s="113">
        <f>IF(U308="znížená",N308,0)</f>
        <v>0</v>
      </c>
      <c r="BG308" s="113">
        <f>IF(U308="zákl. prenesená",N308,0)</f>
        <v>0</v>
      </c>
      <c r="BH308" s="113">
        <f>IF(U308="zníž. prenesená",N308,0)</f>
        <v>0</v>
      </c>
      <c r="BI308" s="113">
        <f>IF(U308="nulová",N308,0)</f>
        <v>0</v>
      </c>
      <c r="BJ308" s="21" t="s">
        <v>86</v>
      </c>
      <c r="BK308" s="113">
        <f>L308*K308</f>
        <v>0</v>
      </c>
    </row>
    <row r="309" spans="2:63" s="1" customFormat="1" ht="22.35" customHeight="1">
      <c r="B309" s="38"/>
      <c r="C309" s="199" t="s">
        <v>21</v>
      </c>
      <c r="D309" s="199" t="s">
        <v>164</v>
      </c>
      <c r="E309" s="200" t="s">
        <v>21</v>
      </c>
      <c r="F309" s="302" t="s">
        <v>21</v>
      </c>
      <c r="G309" s="302"/>
      <c r="H309" s="302"/>
      <c r="I309" s="302"/>
      <c r="J309" s="201" t="s">
        <v>21</v>
      </c>
      <c r="K309" s="198"/>
      <c r="L309" s="289"/>
      <c r="M309" s="291"/>
      <c r="N309" s="291">
        <f t="shared" si="5"/>
        <v>0</v>
      </c>
      <c r="O309" s="291"/>
      <c r="P309" s="291"/>
      <c r="Q309" s="291"/>
      <c r="R309" s="40"/>
      <c r="T309" s="175" t="s">
        <v>21</v>
      </c>
      <c r="U309" s="202" t="s">
        <v>44</v>
      </c>
      <c r="V309" s="39"/>
      <c r="W309" s="39"/>
      <c r="X309" s="39"/>
      <c r="Y309" s="39"/>
      <c r="Z309" s="39"/>
      <c r="AA309" s="81"/>
      <c r="AT309" s="21" t="s">
        <v>543</v>
      </c>
      <c r="AU309" s="21" t="s">
        <v>83</v>
      </c>
      <c r="AY309" s="21" t="s">
        <v>543</v>
      </c>
      <c r="BE309" s="113">
        <f>IF(U309="základná",N309,0)</f>
        <v>0</v>
      </c>
      <c r="BF309" s="113">
        <f>IF(U309="znížená",N309,0)</f>
        <v>0</v>
      </c>
      <c r="BG309" s="113">
        <f>IF(U309="zákl. prenesená",N309,0)</f>
        <v>0</v>
      </c>
      <c r="BH309" s="113">
        <f>IF(U309="zníž. prenesená",N309,0)</f>
        <v>0</v>
      </c>
      <c r="BI309" s="113">
        <f>IF(U309="nulová",N309,0)</f>
        <v>0</v>
      </c>
      <c r="BJ309" s="21" t="s">
        <v>86</v>
      </c>
      <c r="BK309" s="113">
        <f>L309*K309</f>
        <v>0</v>
      </c>
    </row>
    <row r="310" spans="2:63" s="1" customFormat="1" ht="22.35" customHeight="1">
      <c r="B310" s="38"/>
      <c r="C310" s="199" t="s">
        <v>21</v>
      </c>
      <c r="D310" s="199" t="s">
        <v>164</v>
      </c>
      <c r="E310" s="200" t="s">
        <v>21</v>
      </c>
      <c r="F310" s="302" t="s">
        <v>21</v>
      </c>
      <c r="G310" s="302"/>
      <c r="H310" s="302"/>
      <c r="I310" s="302"/>
      <c r="J310" s="201" t="s">
        <v>21</v>
      </c>
      <c r="K310" s="198"/>
      <c r="L310" s="289"/>
      <c r="M310" s="291"/>
      <c r="N310" s="291">
        <f t="shared" si="5"/>
        <v>0</v>
      </c>
      <c r="O310" s="291"/>
      <c r="P310" s="291"/>
      <c r="Q310" s="291"/>
      <c r="R310" s="40"/>
      <c r="T310" s="175" t="s">
        <v>21</v>
      </c>
      <c r="U310" s="202" t="s">
        <v>44</v>
      </c>
      <c r="V310" s="59"/>
      <c r="W310" s="59"/>
      <c r="X310" s="59"/>
      <c r="Y310" s="59"/>
      <c r="Z310" s="59"/>
      <c r="AA310" s="61"/>
      <c r="AT310" s="21" t="s">
        <v>543</v>
      </c>
      <c r="AU310" s="21" t="s">
        <v>83</v>
      </c>
      <c r="AY310" s="21" t="s">
        <v>543</v>
      </c>
      <c r="BE310" s="113">
        <f>IF(U310="základná",N310,0)</f>
        <v>0</v>
      </c>
      <c r="BF310" s="113">
        <f>IF(U310="znížená",N310,0)</f>
        <v>0</v>
      </c>
      <c r="BG310" s="113">
        <f>IF(U310="zákl. prenesená",N310,0)</f>
        <v>0</v>
      </c>
      <c r="BH310" s="113">
        <f>IF(U310="zníž. prenesená",N310,0)</f>
        <v>0</v>
      </c>
      <c r="BI310" s="113">
        <f>IF(U310="nulová",N310,0)</f>
        <v>0</v>
      </c>
      <c r="BJ310" s="21" t="s">
        <v>86</v>
      </c>
      <c r="BK310" s="113">
        <f>L310*K310</f>
        <v>0</v>
      </c>
    </row>
    <row r="311" spans="2:63" s="1" customFormat="1" ht="6.95" customHeight="1">
      <c r="B311" s="62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4"/>
    </row>
  </sheetData>
  <sheetProtection algorithmName="SHA-512" hashValue="wpdGrB/JXNEBvt0voNMC7n0PtMqC7mmxTkyZ+UL7kSnHketzUZ7xNIgMtWP4Fs1TEgAvBwWbgCcmIBAoPYyb6Q==" saltValue="f06BZHAgyWpGRPlOV06zRA==" spinCount="100000" sheet="1" objects="1" scenarios="1" formatCells="0" formatColumns="0" formatRows="0" sort="0" autoFilter="0"/>
  <mergeCells count="416">
    <mergeCell ref="H1:K1"/>
    <mergeCell ref="S2:AC2"/>
    <mergeCell ref="F309:I309"/>
    <mergeCell ref="L309:M309"/>
    <mergeCell ref="N309:Q309"/>
    <mergeCell ref="F310:I310"/>
    <mergeCell ref="L310:M310"/>
    <mergeCell ref="N310:Q310"/>
    <mergeCell ref="N134:Q134"/>
    <mergeCell ref="N135:Q135"/>
    <mergeCell ref="N136:Q136"/>
    <mergeCell ref="N148:Q148"/>
    <mergeCell ref="N161:Q161"/>
    <mergeCell ref="N180:Q180"/>
    <mergeCell ref="N192:Q192"/>
    <mergeCell ref="N218:Q218"/>
    <mergeCell ref="N223:Q223"/>
    <mergeCell ref="N225:Q225"/>
    <mergeCell ref="N226:Q226"/>
    <mergeCell ref="N232:Q232"/>
    <mergeCell ref="N259:Q259"/>
    <mergeCell ref="N273:Q273"/>
    <mergeCell ref="N291:Q291"/>
    <mergeCell ref="N296:Q296"/>
    <mergeCell ref="N299:Q299"/>
    <mergeCell ref="N302:Q302"/>
    <mergeCell ref="F306:I306"/>
    <mergeCell ref="L306:M306"/>
    <mergeCell ref="N306:Q306"/>
    <mergeCell ref="F307:I307"/>
    <mergeCell ref="L307:M307"/>
    <mergeCell ref="N307:Q307"/>
    <mergeCell ref="N305:Q305"/>
    <mergeCell ref="F308:I308"/>
    <mergeCell ref="L308:M308"/>
    <mergeCell ref="N308:Q308"/>
    <mergeCell ref="F297:I297"/>
    <mergeCell ref="L297:M297"/>
    <mergeCell ref="N297:Q297"/>
    <mergeCell ref="F298:I298"/>
    <mergeCell ref="F300:I300"/>
    <mergeCell ref="L300:M300"/>
    <mergeCell ref="N300:Q300"/>
    <mergeCell ref="F301:I301"/>
    <mergeCell ref="F304:I304"/>
    <mergeCell ref="L304:M304"/>
    <mergeCell ref="N304:Q304"/>
    <mergeCell ref="N303:Q303"/>
    <mergeCell ref="F292:I292"/>
    <mergeCell ref="L292:M292"/>
    <mergeCell ref="N292:Q292"/>
    <mergeCell ref="F293:I293"/>
    <mergeCell ref="L293:M293"/>
    <mergeCell ref="N293:Q293"/>
    <mergeCell ref="F294:I294"/>
    <mergeCell ref="F295:I295"/>
    <mergeCell ref="L295:M295"/>
    <mergeCell ref="N295:Q295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83:I283"/>
    <mergeCell ref="L283:M283"/>
    <mergeCell ref="N283:Q283"/>
    <mergeCell ref="F284:I284"/>
    <mergeCell ref="L284:M284"/>
    <mergeCell ref="N284:Q284"/>
    <mergeCell ref="F285:I285"/>
    <mergeCell ref="F286:I286"/>
    <mergeCell ref="F287:I287"/>
    <mergeCell ref="F278:I278"/>
    <mergeCell ref="L278:M278"/>
    <mergeCell ref="N278:Q278"/>
    <mergeCell ref="F279:I279"/>
    <mergeCell ref="L279:M279"/>
    <mergeCell ref="N279:Q279"/>
    <mergeCell ref="F280:I280"/>
    <mergeCell ref="F281:I281"/>
    <mergeCell ref="F282:I282"/>
    <mergeCell ref="L282:M282"/>
    <mergeCell ref="N282:Q282"/>
    <mergeCell ref="F272:I272"/>
    <mergeCell ref="L272:M272"/>
    <mergeCell ref="N272:Q272"/>
    <mergeCell ref="F274:I274"/>
    <mergeCell ref="L274:M274"/>
    <mergeCell ref="N274:Q274"/>
    <mergeCell ref="F275:I275"/>
    <mergeCell ref="F276:I276"/>
    <mergeCell ref="F277:I277"/>
    <mergeCell ref="L277:M277"/>
    <mergeCell ref="N277:Q277"/>
    <mergeCell ref="F268:I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F267:I267"/>
    <mergeCell ref="L267:M267"/>
    <mergeCell ref="N267:Q267"/>
    <mergeCell ref="F258:I258"/>
    <mergeCell ref="L258:M258"/>
    <mergeCell ref="N258:Q258"/>
    <mergeCell ref="F260:I260"/>
    <mergeCell ref="L260:M260"/>
    <mergeCell ref="N260:Q260"/>
    <mergeCell ref="F261:I261"/>
    <mergeCell ref="F262:I262"/>
    <mergeCell ref="L262:M262"/>
    <mergeCell ref="N262:Q262"/>
    <mergeCell ref="F253:I253"/>
    <mergeCell ref="F254:I254"/>
    <mergeCell ref="L254:M254"/>
    <mergeCell ref="N254:Q254"/>
    <mergeCell ref="F255:I255"/>
    <mergeCell ref="F256:I256"/>
    <mergeCell ref="L256:M256"/>
    <mergeCell ref="N256:Q256"/>
    <mergeCell ref="F257:I257"/>
    <mergeCell ref="F249:I249"/>
    <mergeCell ref="L249:M249"/>
    <mergeCell ref="N249:Q249"/>
    <mergeCell ref="F250:I250"/>
    <mergeCell ref="F251:I251"/>
    <mergeCell ref="L251:M251"/>
    <mergeCell ref="N251:Q251"/>
    <mergeCell ref="F252:I252"/>
    <mergeCell ref="L252:M252"/>
    <mergeCell ref="N252:Q252"/>
    <mergeCell ref="F243:I243"/>
    <mergeCell ref="F244:I244"/>
    <mergeCell ref="F245:I245"/>
    <mergeCell ref="F246:I246"/>
    <mergeCell ref="L246:M246"/>
    <mergeCell ref="N246:Q246"/>
    <mergeCell ref="F247:I247"/>
    <mergeCell ref="F248:I248"/>
    <mergeCell ref="L248:M248"/>
    <mergeCell ref="N248:Q248"/>
    <mergeCell ref="F236:I236"/>
    <mergeCell ref="F237:I237"/>
    <mergeCell ref="F238:I238"/>
    <mergeCell ref="F239:I239"/>
    <mergeCell ref="F240:I240"/>
    <mergeCell ref="L240:M240"/>
    <mergeCell ref="N240:Q240"/>
    <mergeCell ref="F241:I241"/>
    <mergeCell ref="F242:I242"/>
    <mergeCell ref="F231:I231"/>
    <mergeCell ref="L231:M231"/>
    <mergeCell ref="N231:Q231"/>
    <mergeCell ref="F233:I233"/>
    <mergeCell ref="L233:M233"/>
    <mergeCell ref="N233:Q233"/>
    <mergeCell ref="F234:I234"/>
    <mergeCell ref="F235:I235"/>
    <mergeCell ref="L235:M235"/>
    <mergeCell ref="N235:Q235"/>
    <mergeCell ref="F227:I227"/>
    <mergeCell ref="L227:M227"/>
    <mergeCell ref="N227:Q227"/>
    <mergeCell ref="F228:I228"/>
    <mergeCell ref="F229:I229"/>
    <mergeCell ref="L229:M229"/>
    <mergeCell ref="N229:Q229"/>
    <mergeCell ref="F230:I230"/>
    <mergeCell ref="L230:M230"/>
    <mergeCell ref="N230:Q230"/>
    <mergeCell ref="F220:I220"/>
    <mergeCell ref="F221:I221"/>
    <mergeCell ref="L221:M221"/>
    <mergeCell ref="N221:Q221"/>
    <mergeCell ref="F222:I222"/>
    <mergeCell ref="L222:M222"/>
    <mergeCell ref="N222:Q222"/>
    <mergeCell ref="F224:I224"/>
    <mergeCell ref="L224:M224"/>
    <mergeCell ref="N224:Q224"/>
    <mergeCell ref="F214:I214"/>
    <mergeCell ref="L214:M214"/>
    <mergeCell ref="N214:Q214"/>
    <mergeCell ref="F215:I215"/>
    <mergeCell ref="L215:M215"/>
    <mergeCell ref="N215:Q215"/>
    <mergeCell ref="F216:I216"/>
    <mergeCell ref="F217:I217"/>
    <mergeCell ref="F219:I219"/>
    <mergeCell ref="L219:M219"/>
    <mergeCell ref="N219:Q219"/>
    <mergeCell ref="F209:I209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F202:I202"/>
    <mergeCell ref="F203:I203"/>
    <mergeCell ref="F204:I204"/>
    <mergeCell ref="F205:I205"/>
    <mergeCell ref="F206:I206"/>
    <mergeCell ref="F207:I207"/>
    <mergeCell ref="F208:I208"/>
    <mergeCell ref="L208:M208"/>
    <mergeCell ref="N208:Q208"/>
    <mergeCell ref="F195:I195"/>
    <mergeCell ref="F196:I196"/>
    <mergeCell ref="F197:I197"/>
    <mergeCell ref="F198:I198"/>
    <mergeCell ref="F199:I199"/>
    <mergeCell ref="F200:I200"/>
    <mergeCell ref="F201:I201"/>
    <mergeCell ref="L201:M201"/>
    <mergeCell ref="N201:Q201"/>
    <mergeCell ref="F189:I189"/>
    <mergeCell ref="F190:I190"/>
    <mergeCell ref="L190:M190"/>
    <mergeCell ref="N190:Q190"/>
    <mergeCell ref="F191:I191"/>
    <mergeCell ref="F193:I193"/>
    <mergeCell ref="L193:M193"/>
    <mergeCell ref="N193:Q193"/>
    <mergeCell ref="F194:I194"/>
    <mergeCell ref="F184:I184"/>
    <mergeCell ref="F185:I185"/>
    <mergeCell ref="L185:M185"/>
    <mergeCell ref="N185:Q185"/>
    <mergeCell ref="F186:I186"/>
    <mergeCell ref="F187:I187"/>
    <mergeCell ref="F188:I188"/>
    <mergeCell ref="L188:M188"/>
    <mergeCell ref="N188:Q188"/>
    <mergeCell ref="F178:I178"/>
    <mergeCell ref="L178:M178"/>
    <mergeCell ref="N178:Q178"/>
    <mergeCell ref="F179:I179"/>
    <mergeCell ref="F181:I181"/>
    <mergeCell ref="L181:M181"/>
    <mergeCell ref="N181:Q181"/>
    <mergeCell ref="F182:I182"/>
    <mergeCell ref="F183:I183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L177:M177"/>
    <mergeCell ref="N177:Q177"/>
    <mergeCell ref="F170:I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F157:I157"/>
    <mergeCell ref="F158:I158"/>
    <mergeCell ref="F159:I159"/>
    <mergeCell ref="L159:M159"/>
    <mergeCell ref="N159:Q159"/>
    <mergeCell ref="F160:I160"/>
    <mergeCell ref="F162:I162"/>
    <mergeCell ref="L162:M162"/>
    <mergeCell ref="N162:Q162"/>
    <mergeCell ref="F150:I150"/>
    <mergeCell ref="F151:I151"/>
    <mergeCell ref="F152:I152"/>
    <mergeCell ref="F153:I153"/>
    <mergeCell ref="F154:I154"/>
    <mergeCell ref="L154:M154"/>
    <mergeCell ref="N154:Q154"/>
    <mergeCell ref="F155:I155"/>
    <mergeCell ref="F156:I156"/>
    <mergeCell ref="L156:M156"/>
    <mergeCell ref="N156:Q156"/>
    <mergeCell ref="F145:I145"/>
    <mergeCell ref="L145:M145"/>
    <mergeCell ref="N145:Q145"/>
    <mergeCell ref="F146:I146"/>
    <mergeCell ref="L146:M146"/>
    <mergeCell ref="N146:Q146"/>
    <mergeCell ref="F147:I147"/>
    <mergeCell ref="F149:I149"/>
    <mergeCell ref="L149:M149"/>
    <mergeCell ref="N149:Q149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M131:Q131"/>
    <mergeCell ref="F133:I133"/>
    <mergeCell ref="L133:M133"/>
    <mergeCell ref="N133:Q133"/>
    <mergeCell ref="F137:I137"/>
    <mergeCell ref="L137:M137"/>
    <mergeCell ref="N137:Q137"/>
    <mergeCell ref="F138:I138"/>
    <mergeCell ref="F139:I139"/>
    <mergeCell ref="L139:M139"/>
    <mergeCell ref="N139:Q139"/>
    <mergeCell ref="D114:H114"/>
    <mergeCell ref="N114:Q114"/>
    <mergeCell ref="N115:Q115"/>
    <mergeCell ref="L117:Q117"/>
    <mergeCell ref="C123:Q123"/>
    <mergeCell ref="F125:P125"/>
    <mergeCell ref="F126:P126"/>
    <mergeCell ref="M128:P128"/>
    <mergeCell ref="M130:Q130"/>
    <mergeCell ref="N107:Q107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306:D311">
      <formula1>"K, M"</formula1>
    </dataValidation>
    <dataValidation type="list" allowBlank="1" showInputMessage="1" showErrorMessage="1" error="Povolené sú hodnoty základná, znížená, nulová." sqref="U306:U311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107</v>
      </c>
      <c r="G1" s="17"/>
      <c r="H1" s="309" t="s">
        <v>108</v>
      </c>
      <c r="I1" s="309"/>
      <c r="J1" s="309"/>
      <c r="K1" s="309"/>
      <c r="L1" s="17" t="s">
        <v>109</v>
      </c>
      <c r="M1" s="15"/>
      <c r="N1" s="15"/>
      <c r="O1" s="16" t="s">
        <v>110</v>
      </c>
      <c r="P1" s="15"/>
      <c r="Q1" s="15"/>
      <c r="R1" s="15"/>
      <c r="S1" s="17" t="s">
        <v>111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55" t="s">
        <v>8</v>
      </c>
      <c r="T2" s="256"/>
      <c r="U2" s="256"/>
      <c r="V2" s="256"/>
      <c r="W2" s="256"/>
      <c r="X2" s="256"/>
      <c r="Y2" s="256"/>
      <c r="Z2" s="256"/>
      <c r="AA2" s="256"/>
      <c r="AB2" s="256"/>
      <c r="AC2" s="256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21" t="s">
        <v>112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6"/>
      <c r="T4" s="27" t="s">
        <v>12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18</v>
      </c>
      <c r="E6" s="29"/>
      <c r="F6" s="266" t="str">
        <f>'Rekapitulácia stavby'!K6</f>
        <v>Centrálny zberný dvor</v>
      </c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9"/>
      <c r="R6" s="26"/>
    </row>
    <row r="7" spans="1:66" s="1" customFormat="1" ht="32.85" customHeight="1">
      <c r="B7" s="38"/>
      <c r="C7" s="39"/>
      <c r="D7" s="32" t="s">
        <v>113</v>
      </c>
      <c r="E7" s="39"/>
      <c r="F7" s="227" t="s">
        <v>544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9"/>
      <c r="R7" s="40"/>
    </row>
    <row r="8" spans="1:66" s="1" customFormat="1" ht="14.45" customHeight="1">
      <c r="B8" s="38"/>
      <c r="C8" s="39"/>
      <c r="D8" s="33" t="s">
        <v>20</v>
      </c>
      <c r="E8" s="39"/>
      <c r="F8" s="31" t="s">
        <v>21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21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69" t="str">
        <f>'Rekapitulácia stavby'!AN8</f>
        <v>4. 6. 2018</v>
      </c>
      <c r="P9" s="27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25" t="s">
        <v>21</v>
      </c>
      <c r="P11" s="225"/>
      <c r="Q11" s="39"/>
      <c r="R11" s="40"/>
    </row>
    <row r="12" spans="1:66" s="1" customFormat="1" ht="18" customHeight="1">
      <c r="B12" s="38"/>
      <c r="C12" s="39"/>
      <c r="D12" s="39"/>
      <c r="E12" s="31" t="s">
        <v>24</v>
      </c>
      <c r="F12" s="39"/>
      <c r="G12" s="39"/>
      <c r="H12" s="39"/>
      <c r="I12" s="39"/>
      <c r="J12" s="39"/>
      <c r="K12" s="39"/>
      <c r="L12" s="39"/>
      <c r="M12" s="33" t="s">
        <v>29</v>
      </c>
      <c r="N12" s="39"/>
      <c r="O12" s="225" t="s">
        <v>21</v>
      </c>
      <c r="P12" s="22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30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71" t="str">
        <f>IF('Rekapitulácia stavby'!AN13="","",'Rekapitulácia stavby'!AN13)</f>
        <v>Vyplň údaj</v>
      </c>
      <c r="P14" s="225"/>
      <c r="Q14" s="39"/>
      <c r="R14" s="40"/>
    </row>
    <row r="15" spans="1:66" s="1" customFormat="1" ht="18" customHeight="1">
      <c r="B15" s="38"/>
      <c r="C15" s="39"/>
      <c r="D15" s="39"/>
      <c r="E15" s="271" t="str">
        <f>IF('Rekapitulácia stavby'!E14="","",'Rekapitulácia stavby'!E14)</f>
        <v>Vyplň údaj</v>
      </c>
      <c r="F15" s="272"/>
      <c r="G15" s="272"/>
      <c r="H15" s="272"/>
      <c r="I15" s="272"/>
      <c r="J15" s="272"/>
      <c r="K15" s="272"/>
      <c r="L15" s="272"/>
      <c r="M15" s="33" t="s">
        <v>29</v>
      </c>
      <c r="N15" s="39"/>
      <c r="O15" s="271" t="str">
        <f>IF('Rekapitulácia stavby'!AN14="","",'Rekapitulácia stavby'!AN14)</f>
        <v>Vyplň údaj</v>
      </c>
      <c r="P15" s="22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32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25" t="s">
        <v>21</v>
      </c>
      <c r="P17" s="225"/>
      <c r="Q17" s="39"/>
      <c r="R17" s="40"/>
    </row>
    <row r="18" spans="2:18" s="1" customFormat="1" ht="18" customHeight="1">
      <c r="B18" s="38"/>
      <c r="C18" s="39"/>
      <c r="D18" s="39"/>
      <c r="E18" s="31" t="s">
        <v>33</v>
      </c>
      <c r="F18" s="39"/>
      <c r="G18" s="39"/>
      <c r="H18" s="39"/>
      <c r="I18" s="39"/>
      <c r="J18" s="39"/>
      <c r="K18" s="39"/>
      <c r="L18" s="39"/>
      <c r="M18" s="33" t="s">
        <v>29</v>
      </c>
      <c r="N18" s="39"/>
      <c r="O18" s="225" t="s">
        <v>21</v>
      </c>
      <c r="P18" s="22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25" t="s">
        <v>21</v>
      </c>
      <c r="P20" s="225"/>
      <c r="Q20" s="39"/>
      <c r="R20" s="40"/>
    </row>
    <row r="21" spans="2:18" s="1" customFormat="1" ht="18" customHeight="1">
      <c r="B21" s="38"/>
      <c r="C21" s="39"/>
      <c r="D21" s="39"/>
      <c r="E21" s="31" t="s">
        <v>36</v>
      </c>
      <c r="F21" s="39"/>
      <c r="G21" s="39"/>
      <c r="H21" s="39"/>
      <c r="I21" s="39"/>
      <c r="J21" s="39"/>
      <c r="K21" s="39"/>
      <c r="L21" s="39"/>
      <c r="M21" s="33" t="s">
        <v>29</v>
      </c>
      <c r="N21" s="39"/>
      <c r="O21" s="225" t="s">
        <v>21</v>
      </c>
      <c r="P21" s="22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30" t="s">
        <v>21</v>
      </c>
      <c r="F24" s="230"/>
      <c r="G24" s="230"/>
      <c r="H24" s="230"/>
      <c r="I24" s="230"/>
      <c r="J24" s="230"/>
      <c r="K24" s="230"/>
      <c r="L24" s="23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115</v>
      </c>
      <c r="E27" s="39"/>
      <c r="F27" s="39"/>
      <c r="G27" s="39"/>
      <c r="H27" s="39"/>
      <c r="I27" s="39"/>
      <c r="J27" s="39"/>
      <c r="K27" s="39"/>
      <c r="L27" s="39"/>
      <c r="M27" s="231">
        <f>N88</f>
        <v>0</v>
      </c>
      <c r="N27" s="231"/>
      <c r="O27" s="231"/>
      <c r="P27" s="231"/>
      <c r="Q27" s="39"/>
      <c r="R27" s="40"/>
    </row>
    <row r="28" spans="2:18" s="1" customFormat="1" ht="14.45" customHeight="1">
      <c r="B28" s="38"/>
      <c r="C28" s="39"/>
      <c r="D28" s="37" t="s">
        <v>101</v>
      </c>
      <c r="E28" s="39"/>
      <c r="F28" s="39"/>
      <c r="G28" s="39"/>
      <c r="H28" s="39"/>
      <c r="I28" s="39"/>
      <c r="J28" s="39"/>
      <c r="K28" s="39"/>
      <c r="L28" s="39"/>
      <c r="M28" s="231">
        <f>N97</f>
        <v>0</v>
      </c>
      <c r="N28" s="231"/>
      <c r="O28" s="231"/>
      <c r="P28" s="23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40</v>
      </c>
      <c r="E30" s="39"/>
      <c r="F30" s="39"/>
      <c r="G30" s="39"/>
      <c r="H30" s="39"/>
      <c r="I30" s="39"/>
      <c r="J30" s="39"/>
      <c r="K30" s="39"/>
      <c r="L30" s="39"/>
      <c r="M30" s="273">
        <f>ROUND(M27+M28,2)</f>
        <v>0</v>
      </c>
      <c r="N30" s="268"/>
      <c r="O30" s="268"/>
      <c r="P30" s="268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41</v>
      </c>
      <c r="E32" s="45" t="s">
        <v>42</v>
      </c>
      <c r="F32" s="46">
        <v>0.2</v>
      </c>
      <c r="G32" s="125" t="s">
        <v>43</v>
      </c>
      <c r="H32" s="274">
        <f>ROUND((((SUM(BE97:BE104)+SUM(BE122:BE158))+SUM(BE160:BE164))),2)</f>
        <v>0</v>
      </c>
      <c r="I32" s="268"/>
      <c r="J32" s="268"/>
      <c r="K32" s="39"/>
      <c r="L32" s="39"/>
      <c r="M32" s="274">
        <f>ROUND(((ROUND((SUM(BE97:BE104)+SUM(BE122:BE158)), 2)*F32)+SUM(BE160:BE164)*F32),2)</f>
        <v>0</v>
      </c>
      <c r="N32" s="268"/>
      <c r="O32" s="268"/>
      <c r="P32" s="268"/>
      <c r="Q32" s="39"/>
      <c r="R32" s="40"/>
    </row>
    <row r="33" spans="2:18" s="1" customFormat="1" ht="14.45" customHeight="1">
      <c r="B33" s="38"/>
      <c r="C33" s="39"/>
      <c r="D33" s="39"/>
      <c r="E33" s="45" t="s">
        <v>44</v>
      </c>
      <c r="F33" s="46">
        <v>0.2</v>
      </c>
      <c r="G33" s="125" t="s">
        <v>43</v>
      </c>
      <c r="H33" s="274">
        <f>ROUND((((SUM(BF97:BF104)+SUM(BF122:BF158))+SUM(BF160:BF164))),2)</f>
        <v>0</v>
      </c>
      <c r="I33" s="268"/>
      <c r="J33" s="268"/>
      <c r="K33" s="39"/>
      <c r="L33" s="39"/>
      <c r="M33" s="274">
        <f>ROUND(((ROUND((SUM(BF97:BF104)+SUM(BF122:BF158)), 2)*F33)+SUM(BF160:BF164)*F33),2)</f>
        <v>0</v>
      </c>
      <c r="N33" s="268"/>
      <c r="O33" s="268"/>
      <c r="P33" s="268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0.2</v>
      </c>
      <c r="G34" s="125" t="s">
        <v>43</v>
      </c>
      <c r="H34" s="274">
        <f>ROUND((((SUM(BG97:BG104)+SUM(BG122:BG158))+SUM(BG160:BG164))),2)</f>
        <v>0</v>
      </c>
      <c r="I34" s="268"/>
      <c r="J34" s="268"/>
      <c r="K34" s="39"/>
      <c r="L34" s="39"/>
      <c r="M34" s="274">
        <v>0</v>
      </c>
      <c r="N34" s="268"/>
      <c r="O34" s="268"/>
      <c r="P34" s="268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0.2</v>
      </c>
      <c r="G35" s="125" t="s">
        <v>43</v>
      </c>
      <c r="H35" s="274">
        <f>ROUND((((SUM(BH97:BH104)+SUM(BH122:BH158))+SUM(BH160:BH164))),2)</f>
        <v>0</v>
      </c>
      <c r="I35" s="268"/>
      <c r="J35" s="268"/>
      <c r="K35" s="39"/>
      <c r="L35" s="39"/>
      <c r="M35" s="274">
        <v>0</v>
      </c>
      <c r="N35" s="268"/>
      <c r="O35" s="268"/>
      <c r="P35" s="268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47</v>
      </c>
      <c r="F36" s="46">
        <v>0</v>
      </c>
      <c r="G36" s="125" t="s">
        <v>43</v>
      </c>
      <c r="H36" s="274">
        <f>ROUND((((SUM(BI97:BI104)+SUM(BI122:BI158))+SUM(BI160:BI164))),2)</f>
        <v>0</v>
      </c>
      <c r="I36" s="268"/>
      <c r="J36" s="268"/>
      <c r="K36" s="39"/>
      <c r="L36" s="39"/>
      <c r="M36" s="274">
        <v>0</v>
      </c>
      <c r="N36" s="268"/>
      <c r="O36" s="268"/>
      <c r="P36" s="268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48</v>
      </c>
      <c r="E38" s="82"/>
      <c r="F38" s="82"/>
      <c r="G38" s="127" t="s">
        <v>49</v>
      </c>
      <c r="H38" s="128" t="s">
        <v>50</v>
      </c>
      <c r="I38" s="82"/>
      <c r="J38" s="82"/>
      <c r="K38" s="82"/>
      <c r="L38" s="275">
        <f>SUM(M30:M36)</f>
        <v>0</v>
      </c>
      <c r="M38" s="275"/>
      <c r="N38" s="275"/>
      <c r="O38" s="275"/>
      <c r="P38" s="276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21" t="s">
        <v>116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18</v>
      </c>
      <c r="D78" s="39"/>
      <c r="E78" s="39"/>
      <c r="F78" s="266" t="str">
        <f>F6</f>
        <v>Centrálny zberný dvor</v>
      </c>
      <c r="G78" s="267"/>
      <c r="H78" s="267"/>
      <c r="I78" s="267"/>
      <c r="J78" s="267"/>
      <c r="K78" s="267"/>
      <c r="L78" s="267"/>
      <c r="M78" s="267"/>
      <c r="N78" s="267"/>
      <c r="O78" s="267"/>
      <c r="P78" s="267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113</v>
      </c>
      <c r="D79" s="39"/>
      <c r="E79" s="39"/>
      <c r="F79" s="257" t="str">
        <f>F7</f>
        <v>2 - SO 02 Spevnené plochy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Obec Slavošovce</v>
      </c>
      <c r="G81" s="39"/>
      <c r="H81" s="39"/>
      <c r="I81" s="39"/>
      <c r="J81" s="39"/>
      <c r="K81" s="33" t="s">
        <v>25</v>
      </c>
      <c r="L81" s="39"/>
      <c r="M81" s="270" t="str">
        <f>IF(O9="","",O9)</f>
        <v>4. 6. 2018</v>
      </c>
      <c r="N81" s="270"/>
      <c r="O81" s="270"/>
      <c r="P81" s="270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 ht="15">
      <c r="B83" s="38"/>
      <c r="C83" s="33" t="s">
        <v>27</v>
      </c>
      <c r="D83" s="39"/>
      <c r="E83" s="39"/>
      <c r="F83" s="31" t="str">
        <f>E12</f>
        <v>Obec Slavošovce</v>
      </c>
      <c r="G83" s="39"/>
      <c r="H83" s="39"/>
      <c r="I83" s="39"/>
      <c r="J83" s="39"/>
      <c r="K83" s="33" t="s">
        <v>32</v>
      </c>
      <c r="L83" s="39"/>
      <c r="M83" s="225" t="str">
        <f>E18</f>
        <v>Ing. Ján Nebus</v>
      </c>
      <c r="N83" s="225"/>
      <c r="O83" s="225"/>
      <c r="P83" s="225"/>
      <c r="Q83" s="225"/>
      <c r="R83" s="40"/>
      <c r="T83" s="132"/>
      <c r="U83" s="132"/>
    </row>
    <row r="84" spans="2:47" s="1" customFormat="1" ht="14.45" customHeight="1">
      <c r="B84" s="38"/>
      <c r="C84" s="33" t="s">
        <v>30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25" t="str">
        <f>E21</f>
        <v>Anna Hricová</v>
      </c>
      <c r="N84" s="225"/>
      <c r="O84" s="225"/>
      <c r="P84" s="225"/>
      <c r="Q84" s="225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7" t="s">
        <v>117</v>
      </c>
      <c r="D86" s="278"/>
      <c r="E86" s="278"/>
      <c r="F86" s="278"/>
      <c r="G86" s="278"/>
      <c r="H86" s="121"/>
      <c r="I86" s="121"/>
      <c r="J86" s="121"/>
      <c r="K86" s="121"/>
      <c r="L86" s="121"/>
      <c r="M86" s="121"/>
      <c r="N86" s="277" t="s">
        <v>118</v>
      </c>
      <c r="O86" s="278"/>
      <c r="P86" s="278"/>
      <c r="Q86" s="278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N122</f>
        <v>0</v>
      </c>
      <c r="O88" s="279"/>
      <c r="P88" s="279"/>
      <c r="Q88" s="279"/>
      <c r="R88" s="40"/>
      <c r="T88" s="132"/>
      <c r="U88" s="132"/>
      <c r="AU88" s="21" t="s">
        <v>120</v>
      </c>
    </row>
    <row r="89" spans="2:47" s="6" customFormat="1" ht="24.95" customHeight="1">
      <c r="B89" s="134"/>
      <c r="C89" s="135"/>
      <c r="D89" s="136" t="s">
        <v>121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80">
        <f>N123</f>
        <v>0</v>
      </c>
      <c r="O89" s="281"/>
      <c r="P89" s="281"/>
      <c r="Q89" s="281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122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3">
        <f>N124</f>
        <v>0</v>
      </c>
      <c r="O90" s="282"/>
      <c r="P90" s="282"/>
      <c r="Q90" s="282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123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3">
        <f>N136</f>
        <v>0</v>
      </c>
      <c r="O91" s="282"/>
      <c r="P91" s="282"/>
      <c r="Q91" s="282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545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3">
        <f>N141</f>
        <v>0</v>
      </c>
      <c r="O92" s="282"/>
      <c r="P92" s="282"/>
      <c r="Q92" s="282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127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3">
        <f>N150</f>
        <v>0</v>
      </c>
      <c r="O93" s="282"/>
      <c r="P93" s="282"/>
      <c r="Q93" s="282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128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3">
        <f>N157</f>
        <v>0</v>
      </c>
      <c r="O94" s="282"/>
      <c r="P94" s="282"/>
      <c r="Q94" s="282"/>
      <c r="R94" s="141"/>
      <c r="T94" s="142"/>
      <c r="U94" s="142"/>
    </row>
    <row r="95" spans="2:47" s="6" customFormat="1" ht="21.75" customHeight="1">
      <c r="B95" s="134"/>
      <c r="C95" s="135"/>
      <c r="D95" s="136" t="s">
        <v>139</v>
      </c>
      <c r="E95" s="135"/>
      <c r="F95" s="135"/>
      <c r="G95" s="135"/>
      <c r="H95" s="135"/>
      <c r="I95" s="135"/>
      <c r="J95" s="135"/>
      <c r="K95" s="135"/>
      <c r="L95" s="135"/>
      <c r="M95" s="135"/>
      <c r="N95" s="283">
        <f>N159</f>
        <v>0</v>
      </c>
      <c r="O95" s="281"/>
      <c r="P95" s="281"/>
      <c r="Q95" s="281"/>
      <c r="R95" s="137"/>
      <c r="T95" s="138"/>
      <c r="U95" s="138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  <c r="T96" s="132"/>
      <c r="U96" s="132"/>
    </row>
    <row r="97" spans="2:65" s="1" customFormat="1" ht="29.25" customHeight="1">
      <c r="B97" s="38"/>
      <c r="C97" s="133" t="s">
        <v>140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79">
        <f>ROUND(N98+N99+N100+N101+N102+N103,2)</f>
        <v>0</v>
      </c>
      <c r="O97" s="284"/>
      <c r="P97" s="284"/>
      <c r="Q97" s="284"/>
      <c r="R97" s="40"/>
      <c r="T97" s="143"/>
      <c r="U97" s="144" t="s">
        <v>41</v>
      </c>
    </row>
    <row r="98" spans="2:65" s="1" customFormat="1" ht="18" customHeight="1">
      <c r="B98" s="38"/>
      <c r="C98" s="39"/>
      <c r="D98" s="250" t="s">
        <v>141</v>
      </c>
      <c r="E98" s="251"/>
      <c r="F98" s="251"/>
      <c r="G98" s="251"/>
      <c r="H98" s="251"/>
      <c r="I98" s="39"/>
      <c r="J98" s="39"/>
      <c r="K98" s="39"/>
      <c r="L98" s="39"/>
      <c r="M98" s="39"/>
      <c r="N98" s="252">
        <f>ROUND(N88*T98,2)</f>
        <v>0</v>
      </c>
      <c r="O98" s="253"/>
      <c r="P98" s="253"/>
      <c r="Q98" s="253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142</v>
      </c>
      <c r="AZ98" s="148"/>
      <c r="BA98" s="148"/>
      <c r="BB98" s="148"/>
      <c r="BC98" s="148"/>
      <c r="BD98" s="148"/>
      <c r="BE98" s="150">
        <f t="shared" ref="BE98:BE103" si="0">IF(U98="základná",N98,0)</f>
        <v>0</v>
      </c>
      <c r="BF98" s="150">
        <f t="shared" ref="BF98:BF103" si="1">IF(U98="znížená",N98,0)</f>
        <v>0</v>
      </c>
      <c r="BG98" s="150">
        <f t="shared" ref="BG98:BG103" si="2">IF(U98="zákl. prenesená",N98,0)</f>
        <v>0</v>
      </c>
      <c r="BH98" s="150">
        <f t="shared" ref="BH98:BH103" si="3">IF(U98="zníž. prenesená",N98,0)</f>
        <v>0</v>
      </c>
      <c r="BI98" s="150">
        <f t="shared" ref="BI98:BI103" si="4">IF(U98="nulová",N98,0)</f>
        <v>0</v>
      </c>
      <c r="BJ98" s="149" t="s">
        <v>86</v>
      </c>
      <c r="BK98" s="148"/>
      <c r="BL98" s="148"/>
      <c r="BM98" s="148"/>
    </row>
    <row r="99" spans="2:65" s="1" customFormat="1" ht="18" customHeight="1">
      <c r="B99" s="38"/>
      <c r="C99" s="39"/>
      <c r="D99" s="250" t="s">
        <v>143</v>
      </c>
      <c r="E99" s="251"/>
      <c r="F99" s="251"/>
      <c r="G99" s="251"/>
      <c r="H99" s="251"/>
      <c r="I99" s="39"/>
      <c r="J99" s="39"/>
      <c r="K99" s="39"/>
      <c r="L99" s="39"/>
      <c r="M99" s="39"/>
      <c r="N99" s="252">
        <f>ROUND(N88*T99,2)</f>
        <v>0</v>
      </c>
      <c r="O99" s="253"/>
      <c r="P99" s="253"/>
      <c r="Q99" s="253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86</v>
      </c>
      <c r="BK99" s="148"/>
      <c r="BL99" s="148"/>
      <c r="BM99" s="148"/>
    </row>
    <row r="100" spans="2:65" s="1" customFormat="1" ht="18" customHeight="1">
      <c r="B100" s="38"/>
      <c r="C100" s="39"/>
      <c r="D100" s="250" t="s">
        <v>144</v>
      </c>
      <c r="E100" s="251"/>
      <c r="F100" s="251"/>
      <c r="G100" s="251"/>
      <c r="H100" s="251"/>
      <c r="I100" s="39"/>
      <c r="J100" s="39"/>
      <c r="K100" s="39"/>
      <c r="L100" s="39"/>
      <c r="M100" s="39"/>
      <c r="N100" s="252">
        <f>ROUND(N88*T100,2)</f>
        <v>0</v>
      </c>
      <c r="O100" s="253"/>
      <c r="P100" s="253"/>
      <c r="Q100" s="253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142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86</v>
      </c>
      <c r="BK100" s="148"/>
      <c r="BL100" s="148"/>
      <c r="BM100" s="148"/>
    </row>
    <row r="101" spans="2:65" s="1" customFormat="1" ht="18" customHeight="1">
      <c r="B101" s="38"/>
      <c r="C101" s="39"/>
      <c r="D101" s="250" t="s">
        <v>145</v>
      </c>
      <c r="E101" s="251"/>
      <c r="F101" s="251"/>
      <c r="G101" s="251"/>
      <c r="H101" s="251"/>
      <c r="I101" s="39"/>
      <c r="J101" s="39"/>
      <c r="K101" s="39"/>
      <c r="L101" s="39"/>
      <c r="M101" s="39"/>
      <c r="N101" s="252">
        <f>ROUND(N88*T101,2)</f>
        <v>0</v>
      </c>
      <c r="O101" s="253"/>
      <c r="P101" s="253"/>
      <c r="Q101" s="253"/>
      <c r="R101" s="40"/>
      <c r="S101" s="145"/>
      <c r="T101" s="146"/>
      <c r="U101" s="147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142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86</v>
      </c>
      <c r="BK101" s="148"/>
      <c r="BL101" s="148"/>
      <c r="BM101" s="148"/>
    </row>
    <row r="102" spans="2:65" s="1" customFormat="1" ht="18" customHeight="1">
      <c r="B102" s="38"/>
      <c r="C102" s="39"/>
      <c r="D102" s="250" t="s">
        <v>146</v>
      </c>
      <c r="E102" s="251"/>
      <c r="F102" s="251"/>
      <c r="G102" s="251"/>
      <c r="H102" s="251"/>
      <c r="I102" s="39"/>
      <c r="J102" s="39"/>
      <c r="K102" s="39"/>
      <c r="L102" s="39"/>
      <c r="M102" s="39"/>
      <c r="N102" s="252">
        <f>ROUND(N88*T102,2)</f>
        <v>0</v>
      </c>
      <c r="O102" s="253"/>
      <c r="P102" s="253"/>
      <c r="Q102" s="253"/>
      <c r="R102" s="40"/>
      <c r="S102" s="145"/>
      <c r="T102" s="146"/>
      <c r="U102" s="147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142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86</v>
      </c>
      <c r="BK102" s="148"/>
      <c r="BL102" s="148"/>
      <c r="BM102" s="148"/>
    </row>
    <row r="103" spans="2:65" s="1" customFormat="1" ht="18" customHeight="1">
      <c r="B103" s="38"/>
      <c r="C103" s="39"/>
      <c r="D103" s="109" t="s">
        <v>147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252">
        <f>ROUND(N88*T103,2)</f>
        <v>0</v>
      </c>
      <c r="O103" s="253"/>
      <c r="P103" s="253"/>
      <c r="Q103" s="253"/>
      <c r="R103" s="40"/>
      <c r="S103" s="145"/>
      <c r="T103" s="151"/>
      <c r="U103" s="152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148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86</v>
      </c>
      <c r="BK103" s="148"/>
      <c r="BL103" s="148"/>
      <c r="BM103" s="148"/>
    </row>
    <row r="104" spans="2:65" s="1" customFormat="1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  <c r="T104" s="132"/>
      <c r="U104" s="132"/>
    </row>
    <row r="105" spans="2:65" s="1" customFormat="1" ht="29.25" customHeight="1">
      <c r="B105" s="38"/>
      <c r="C105" s="120" t="s">
        <v>106</v>
      </c>
      <c r="D105" s="121"/>
      <c r="E105" s="121"/>
      <c r="F105" s="121"/>
      <c r="G105" s="121"/>
      <c r="H105" s="121"/>
      <c r="I105" s="121"/>
      <c r="J105" s="121"/>
      <c r="K105" s="121"/>
      <c r="L105" s="254">
        <f>ROUND(SUM(N88+N97),2)</f>
        <v>0</v>
      </c>
      <c r="M105" s="254"/>
      <c r="N105" s="254"/>
      <c r="O105" s="254"/>
      <c r="P105" s="254"/>
      <c r="Q105" s="254"/>
      <c r="R105" s="40"/>
      <c r="T105" s="132"/>
      <c r="U105" s="132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  <c r="T106" s="132"/>
      <c r="U106" s="132"/>
    </row>
    <row r="110" spans="2:65" s="1" customFormat="1" ht="6.95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50000000000003" customHeight="1">
      <c r="B111" s="38"/>
      <c r="C111" s="221" t="s">
        <v>149</v>
      </c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P111" s="268"/>
      <c r="Q111" s="268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18</v>
      </c>
      <c r="D113" s="39"/>
      <c r="E113" s="39"/>
      <c r="F113" s="266" t="str">
        <f>F6</f>
        <v>Centrálny zberný dvor</v>
      </c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39"/>
      <c r="R113" s="40"/>
    </row>
    <row r="114" spans="2:65" s="1" customFormat="1" ht="36.950000000000003" customHeight="1">
      <c r="B114" s="38"/>
      <c r="C114" s="72" t="s">
        <v>113</v>
      </c>
      <c r="D114" s="39"/>
      <c r="E114" s="39"/>
      <c r="F114" s="257" t="str">
        <f>F7</f>
        <v>2 - SO 02 Spevnené plochy</v>
      </c>
      <c r="G114" s="268"/>
      <c r="H114" s="268"/>
      <c r="I114" s="268"/>
      <c r="J114" s="268"/>
      <c r="K114" s="268"/>
      <c r="L114" s="268"/>
      <c r="M114" s="268"/>
      <c r="N114" s="268"/>
      <c r="O114" s="268"/>
      <c r="P114" s="268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23</v>
      </c>
      <c r="D116" s="39"/>
      <c r="E116" s="39"/>
      <c r="F116" s="31" t="str">
        <f>F9</f>
        <v>Obec Slavošovce</v>
      </c>
      <c r="G116" s="39"/>
      <c r="H116" s="39"/>
      <c r="I116" s="39"/>
      <c r="J116" s="39"/>
      <c r="K116" s="33" t="s">
        <v>25</v>
      </c>
      <c r="L116" s="39"/>
      <c r="M116" s="270" t="str">
        <f>IF(O9="","",O9)</f>
        <v>4. 6. 2018</v>
      </c>
      <c r="N116" s="270"/>
      <c r="O116" s="270"/>
      <c r="P116" s="270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 ht="15">
      <c r="B118" s="38"/>
      <c r="C118" s="33" t="s">
        <v>27</v>
      </c>
      <c r="D118" s="39"/>
      <c r="E118" s="39"/>
      <c r="F118" s="31" t="str">
        <f>E12</f>
        <v>Obec Slavošovce</v>
      </c>
      <c r="G118" s="39"/>
      <c r="H118" s="39"/>
      <c r="I118" s="39"/>
      <c r="J118" s="39"/>
      <c r="K118" s="33" t="s">
        <v>32</v>
      </c>
      <c r="L118" s="39"/>
      <c r="M118" s="225" t="str">
        <f>E18</f>
        <v>Ing. Ján Nebus</v>
      </c>
      <c r="N118" s="225"/>
      <c r="O118" s="225"/>
      <c r="P118" s="225"/>
      <c r="Q118" s="225"/>
      <c r="R118" s="40"/>
    </row>
    <row r="119" spans="2:65" s="1" customFormat="1" ht="14.45" customHeight="1">
      <c r="B119" s="38"/>
      <c r="C119" s="33" t="s">
        <v>30</v>
      </c>
      <c r="D119" s="39"/>
      <c r="E119" s="39"/>
      <c r="F119" s="31" t="str">
        <f>IF(E15="","",E15)</f>
        <v>Vyplň údaj</v>
      </c>
      <c r="G119" s="39"/>
      <c r="H119" s="39"/>
      <c r="I119" s="39"/>
      <c r="J119" s="39"/>
      <c r="K119" s="33" t="s">
        <v>35</v>
      </c>
      <c r="L119" s="39"/>
      <c r="M119" s="225" t="str">
        <f>E21</f>
        <v>Anna Hricová</v>
      </c>
      <c r="N119" s="225"/>
      <c r="O119" s="225"/>
      <c r="P119" s="225"/>
      <c r="Q119" s="225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8" customFormat="1" ht="29.25" customHeight="1">
      <c r="B121" s="153"/>
      <c r="C121" s="154" t="s">
        <v>150</v>
      </c>
      <c r="D121" s="155" t="s">
        <v>151</v>
      </c>
      <c r="E121" s="155" t="s">
        <v>59</v>
      </c>
      <c r="F121" s="285" t="s">
        <v>152</v>
      </c>
      <c r="G121" s="285"/>
      <c r="H121" s="285"/>
      <c r="I121" s="285"/>
      <c r="J121" s="155" t="s">
        <v>153</v>
      </c>
      <c r="K121" s="155" t="s">
        <v>154</v>
      </c>
      <c r="L121" s="286" t="s">
        <v>155</v>
      </c>
      <c r="M121" s="286"/>
      <c r="N121" s="285" t="s">
        <v>118</v>
      </c>
      <c r="O121" s="285"/>
      <c r="P121" s="285"/>
      <c r="Q121" s="287"/>
      <c r="R121" s="156"/>
      <c r="T121" s="83" t="s">
        <v>156</v>
      </c>
      <c r="U121" s="84" t="s">
        <v>41</v>
      </c>
      <c r="V121" s="84" t="s">
        <v>157</v>
      </c>
      <c r="W121" s="84" t="s">
        <v>158</v>
      </c>
      <c r="X121" s="84" t="s">
        <v>159</v>
      </c>
      <c r="Y121" s="84" t="s">
        <v>160</v>
      </c>
      <c r="Z121" s="84" t="s">
        <v>161</v>
      </c>
      <c r="AA121" s="85" t="s">
        <v>162</v>
      </c>
    </row>
    <row r="122" spans="2:65" s="1" customFormat="1" ht="29.25" customHeight="1">
      <c r="B122" s="38"/>
      <c r="C122" s="87" t="s">
        <v>115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10">
        <f>BK122</f>
        <v>0</v>
      </c>
      <c r="O122" s="311"/>
      <c r="P122" s="311"/>
      <c r="Q122" s="311"/>
      <c r="R122" s="40"/>
      <c r="T122" s="86"/>
      <c r="U122" s="54"/>
      <c r="V122" s="54"/>
      <c r="W122" s="157">
        <f>W123+W159</f>
        <v>0</v>
      </c>
      <c r="X122" s="54"/>
      <c r="Y122" s="157">
        <f>Y123+Y159</f>
        <v>808.17373670000006</v>
      </c>
      <c r="Z122" s="54"/>
      <c r="AA122" s="158">
        <f>AA123+AA159</f>
        <v>4.41</v>
      </c>
      <c r="AT122" s="21" t="s">
        <v>76</v>
      </c>
      <c r="AU122" s="21" t="s">
        <v>120</v>
      </c>
      <c r="BK122" s="159">
        <f>BK123+BK159</f>
        <v>0</v>
      </c>
    </row>
    <row r="123" spans="2:65" s="9" customFormat="1" ht="37.35" customHeight="1">
      <c r="B123" s="160"/>
      <c r="C123" s="161"/>
      <c r="D123" s="162" t="s">
        <v>121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83">
        <f>BK123</f>
        <v>0</v>
      </c>
      <c r="O123" s="280"/>
      <c r="P123" s="280"/>
      <c r="Q123" s="280"/>
      <c r="R123" s="163"/>
      <c r="T123" s="164"/>
      <c r="U123" s="161"/>
      <c r="V123" s="161"/>
      <c r="W123" s="165">
        <f>W124+W136+W141+W150+W157</f>
        <v>0</v>
      </c>
      <c r="X123" s="161"/>
      <c r="Y123" s="165">
        <f>Y124+Y136+Y141+Y150+Y157</f>
        <v>808.17373670000006</v>
      </c>
      <c r="Z123" s="161"/>
      <c r="AA123" s="166">
        <f>AA124+AA136+AA141+AA150+AA157</f>
        <v>4.41</v>
      </c>
      <c r="AR123" s="167" t="s">
        <v>83</v>
      </c>
      <c r="AT123" s="168" t="s">
        <v>76</v>
      </c>
      <c r="AU123" s="168" t="s">
        <v>77</v>
      </c>
      <c r="AY123" s="167" t="s">
        <v>163</v>
      </c>
      <c r="BK123" s="169">
        <f>BK124+BK136+BK141+BK150+BK157</f>
        <v>0</v>
      </c>
    </row>
    <row r="124" spans="2:65" s="9" customFormat="1" ht="19.899999999999999" customHeight="1">
      <c r="B124" s="160"/>
      <c r="C124" s="161"/>
      <c r="D124" s="170" t="s">
        <v>122</v>
      </c>
      <c r="E124" s="170"/>
      <c r="F124" s="170"/>
      <c r="G124" s="170"/>
      <c r="H124" s="170"/>
      <c r="I124" s="170"/>
      <c r="J124" s="170"/>
      <c r="K124" s="170"/>
      <c r="L124" s="170"/>
      <c r="M124" s="170"/>
      <c r="N124" s="303">
        <f>BK124</f>
        <v>0</v>
      </c>
      <c r="O124" s="304"/>
      <c r="P124" s="304"/>
      <c r="Q124" s="304"/>
      <c r="R124" s="163"/>
      <c r="T124" s="164"/>
      <c r="U124" s="161"/>
      <c r="V124" s="161"/>
      <c r="W124" s="165">
        <f>SUM(W125:W135)</f>
        <v>0</v>
      </c>
      <c r="X124" s="161"/>
      <c r="Y124" s="165">
        <f>SUM(Y125:Y135)</f>
        <v>0</v>
      </c>
      <c r="Z124" s="161"/>
      <c r="AA124" s="166">
        <f>SUM(AA125:AA135)</f>
        <v>0</v>
      </c>
      <c r="AR124" s="167" t="s">
        <v>83</v>
      </c>
      <c r="AT124" s="168" t="s">
        <v>76</v>
      </c>
      <c r="AU124" s="168" t="s">
        <v>83</v>
      </c>
      <c r="AY124" s="167" t="s">
        <v>163</v>
      </c>
      <c r="BK124" s="169">
        <f>SUM(BK125:BK135)</f>
        <v>0</v>
      </c>
    </row>
    <row r="125" spans="2:65" s="1" customFormat="1" ht="31.5" customHeight="1">
      <c r="B125" s="38"/>
      <c r="C125" s="171" t="s">
        <v>83</v>
      </c>
      <c r="D125" s="171" t="s">
        <v>164</v>
      </c>
      <c r="E125" s="172" t="s">
        <v>546</v>
      </c>
      <c r="F125" s="288" t="s">
        <v>547</v>
      </c>
      <c r="G125" s="288"/>
      <c r="H125" s="288"/>
      <c r="I125" s="288"/>
      <c r="J125" s="173" t="s">
        <v>167</v>
      </c>
      <c r="K125" s="174">
        <v>333.84</v>
      </c>
      <c r="L125" s="289">
        <v>0</v>
      </c>
      <c r="M125" s="290"/>
      <c r="N125" s="291">
        <f>ROUND(L125*K125,2)</f>
        <v>0</v>
      </c>
      <c r="O125" s="291"/>
      <c r="P125" s="291"/>
      <c r="Q125" s="291"/>
      <c r="R125" s="40"/>
      <c r="T125" s="175" t="s">
        <v>21</v>
      </c>
      <c r="U125" s="47" t="s">
        <v>44</v>
      </c>
      <c r="V125" s="39"/>
      <c r="W125" s="176">
        <f>V125*K125</f>
        <v>0</v>
      </c>
      <c r="X125" s="176">
        <v>0</v>
      </c>
      <c r="Y125" s="176">
        <f>X125*K125</f>
        <v>0</v>
      </c>
      <c r="Z125" s="176">
        <v>0</v>
      </c>
      <c r="AA125" s="177">
        <f>Z125*K125</f>
        <v>0</v>
      </c>
      <c r="AR125" s="21" t="s">
        <v>92</v>
      </c>
      <c r="AT125" s="21" t="s">
        <v>164</v>
      </c>
      <c r="AU125" s="21" t="s">
        <v>86</v>
      </c>
      <c r="AY125" s="21" t="s">
        <v>163</v>
      </c>
      <c r="BE125" s="113">
        <f>IF(U125="základná",N125,0)</f>
        <v>0</v>
      </c>
      <c r="BF125" s="113">
        <f>IF(U125="znížená",N125,0)</f>
        <v>0</v>
      </c>
      <c r="BG125" s="113">
        <f>IF(U125="zákl. prenesená",N125,0)</f>
        <v>0</v>
      </c>
      <c r="BH125" s="113">
        <f>IF(U125="zníž. prenesená",N125,0)</f>
        <v>0</v>
      </c>
      <c r="BI125" s="113">
        <f>IF(U125="nulová",N125,0)</f>
        <v>0</v>
      </c>
      <c r="BJ125" s="21" t="s">
        <v>86</v>
      </c>
      <c r="BK125" s="113">
        <f>ROUND(L125*K125,2)</f>
        <v>0</v>
      </c>
      <c r="BL125" s="21" t="s">
        <v>92</v>
      </c>
      <c r="BM125" s="21" t="s">
        <v>548</v>
      </c>
    </row>
    <row r="126" spans="2:65" s="12" customFormat="1" ht="22.5" customHeight="1">
      <c r="B126" s="203"/>
      <c r="C126" s="204"/>
      <c r="D126" s="204"/>
      <c r="E126" s="205" t="s">
        <v>21</v>
      </c>
      <c r="F126" s="314" t="s">
        <v>549</v>
      </c>
      <c r="G126" s="315"/>
      <c r="H126" s="315"/>
      <c r="I126" s="315"/>
      <c r="J126" s="204"/>
      <c r="K126" s="206" t="s">
        <v>21</v>
      </c>
      <c r="L126" s="204"/>
      <c r="M126" s="204"/>
      <c r="N126" s="204"/>
      <c r="O126" s="204"/>
      <c r="P126" s="204"/>
      <c r="Q126" s="204"/>
      <c r="R126" s="207"/>
      <c r="T126" s="208"/>
      <c r="U126" s="204"/>
      <c r="V126" s="204"/>
      <c r="W126" s="204"/>
      <c r="X126" s="204"/>
      <c r="Y126" s="204"/>
      <c r="Z126" s="204"/>
      <c r="AA126" s="209"/>
      <c r="AT126" s="210" t="s">
        <v>170</v>
      </c>
      <c r="AU126" s="210" t="s">
        <v>86</v>
      </c>
      <c r="AV126" s="12" t="s">
        <v>83</v>
      </c>
      <c r="AW126" s="12" t="s">
        <v>34</v>
      </c>
      <c r="AX126" s="12" t="s">
        <v>77</v>
      </c>
      <c r="AY126" s="210" t="s">
        <v>163</v>
      </c>
    </row>
    <row r="127" spans="2:65" s="10" customFormat="1" ht="22.5" customHeight="1">
      <c r="B127" s="178"/>
      <c r="C127" s="179"/>
      <c r="D127" s="179"/>
      <c r="E127" s="180" t="s">
        <v>21</v>
      </c>
      <c r="F127" s="294" t="s">
        <v>550</v>
      </c>
      <c r="G127" s="295"/>
      <c r="H127" s="295"/>
      <c r="I127" s="295"/>
      <c r="J127" s="179"/>
      <c r="K127" s="181">
        <v>5</v>
      </c>
      <c r="L127" s="179"/>
      <c r="M127" s="179"/>
      <c r="N127" s="179"/>
      <c r="O127" s="179"/>
      <c r="P127" s="179"/>
      <c r="Q127" s="179"/>
      <c r="R127" s="182"/>
      <c r="T127" s="183"/>
      <c r="U127" s="179"/>
      <c r="V127" s="179"/>
      <c r="W127" s="179"/>
      <c r="X127" s="179"/>
      <c r="Y127" s="179"/>
      <c r="Z127" s="179"/>
      <c r="AA127" s="184"/>
      <c r="AT127" s="185" t="s">
        <v>170</v>
      </c>
      <c r="AU127" s="185" t="s">
        <v>86</v>
      </c>
      <c r="AV127" s="10" t="s">
        <v>86</v>
      </c>
      <c r="AW127" s="10" t="s">
        <v>34</v>
      </c>
      <c r="AX127" s="10" t="s">
        <v>77</v>
      </c>
      <c r="AY127" s="185" t="s">
        <v>163</v>
      </c>
    </row>
    <row r="128" spans="2:65" s="10" customFormat="1" ht="22.5" customHeight="1">
      <c r="B128" s="178"/>
      <c r="C128" s="179"/>
      <c r="D128" s="179"/>
      <c r="E128" s="180" t="s">
        <v>21</v>
      </c>
      <c r="F128" s="294" t="s">
        <v>551</v>
      </c>
      <c r="G128" s="295"/>
      <c r="H128" s="295"/>
      <c r="I128" s="295"/>
      <c r="J128" s="179"/>
      <c r="K128" s="181">
        <v>1.44</v>
      </c>
      <c r="L128" s="179"/>
      <c r="M128" s="179"/>
      <c r="N128" s="179"/>
      <c r="O128" s="179"/>
      <c r="P128" s="179"/>
      <c r="Q128" s="179"/>
      <c r="R128" s="182"/>
      <c r="T128" s="183"/>
      <c r="U128" s="179"/>
      <c r="V128" s="179"/>
      <c r="W128" s="179"/>
      <c r="X128" s="179"/>
      <c r="Y128" s="179"/>
      <c r="Z128" s="179"/>
      <c r="AA128" s="184"/>
      <c r="AT128" s="185" t="s">
        <v>170</v>
      </c>
      <c r="AU128" s="185" t="s">
        <v>86</v>
      </c>
      <c r="AV128" s="10" t="s">
        <v>86</v>
      </c>
      <c r="AW128" s="10" t="s">
        <v>34</v>
      </c>
      <c r="AX128" s="10" t="s">
        <v>77</v>
      </c>
      <c r="AY128" s="185" t="s">
        <v>163</v>
      </c>
    </row>
    <row r="129" spans="2:65" s="12" customFormat="1" ht="22.5" customHeight="1">
      <c r="B129" s="203"/>
      <c r="C129" s="204"/>
      <c r="D129" s="204"/>
      <c r="E129" s="205" t="s">
        <v>21</v>
      </c>
      <c r="F129" s="316" t="s">
        <v>552</v>
      </c>
      <c r="G129" s="317"/>
      <c r="H129" s="317"/>
      <c r="I129" s="317"/>
      <c r="J129" s="204"/>
      <c r="K129" s="206" t="s">
        <v>21</v>
      </c>
      <c r="L129" s="204"/>
      <c r="M129" s="204"/>
      <c r="N129" s="204"/>
      <c r="O129" s="204"/>
      <c r="P129" s="204"/>
      <c r="Q129" s="204"/>
      <c r="R129" s="207"/>
      <c r="T129" s="208"/>
      <c r="U129" s="204"/>
      <c r="V129" s="204"/>
      <c r="W129" s="204"/>
      <c r="X129" s="204"/>
      <c r="Y129" s="204"/>
      <c r="Z129" s="204"/>
      <c r="AA129" s="209"/>
      <c r="AT129" s="210" t="s">
        <v>170</v>
      </c>
      <c r="AU129" s="210" t="s">
        <v>86</v>
      </c>
      <c r="AV129" s="12" t="s">
        <v>83</v>
      </c>
      <c r="AW129" s="12" t="s">
        <v>34</v>
      </c>
      <c r="AX129" s="12" t="s">
        <v>77</v>
      </c>
      <c r="AY129" s="210" t="s">
        <v>163</v>
      </c>
    </row>
    <row r="130" spans="2:65" s="10" customFormat="1" ht="22.5" customHeight="1">
      <c r="B130" s="178"/>
      <c r="C130" s="179"/>
      <c r="D130" s="179"/>
      <c r="E130" s="180" t="s">
        <v>21</v>
      </c>
      <c r="F130" s="294" t="s">
        <v>553</v>
      </c>
      <c r="G130" s="295"/>
      <c r="H130" s="295"/>
      <c r="I130" s="295"/>
      <c r="J130" s="179"/>
      <c r="K130" s="181">
        <v>327.39999999999998</v>
      </c>
      <c r="L130" s="179"/>
      <c r="M130" s="179"/>
      <c r="N130" s="179"/>
      <c r="O130" s="179"/>
      <c r="P130" s="179"/>
      <c r="Q130" s="179"/>
      <c r="R130" s="182"/>
      <c r="T130" s="183"/>
      <c r="U130" s="179"/>
      <c r="V130" s="179"/>
      <c r="W130" s="179"/>
      <c r="X130" s="179"/>
      <c r="Y130" s="179"/>
      <c r="Z130" s="179"/>
      <c r="AA130" s="184"/>
      <c r="AT130" s="185" t="s">
        <v>170</v>
      </c>
      <c r="AU130" s="185" t="s">
        <v>86</v>
      </c>
      <c r="AV130" s="10" t="s">
        <v>86</v>
      </c>
      <c r="AW130" s="10" t="s">
        <v>34</v>
      </c>
      <c r="AX130" s="10" t="s">
        <v>77</v>
      </c>
      <c r="AY130" s="185" t="s">
        <v>163</v>
      </c>
    </row>
    <row r="131" spans="2:65" s="1" customFormat="1" ht="31.5" customHeight="1">
      <c r="B131" s="38"/>
      <c r="C131" s="171" t="s">
        <v>86</v>
      </c>
      <c r="D131" s="171" t="s">
        <v>164</v>
      </c>
      <c r="E131" s="172" t="s">
        <v>554</v>
      </c>
      <c r="F131" s="288" t="s">
        <v>555</v>
      </c>
      <c r="G131" s="288"/>
      <c r="H131" s="288"/>
      <c r="I131" s="288"/>
      <c r="J131" s="173" t="s">
        <v>167</v>
      </c>
      <c r="K131" s="174">
        <v>81.849999999999994</v>
      </c>
      <c r="L131" s="289">
        <v>0</v>
      </c>
      <c r="M131" s="290"/>
      <c r="N131" s="291">
        <f>ROUND(L131*K131,2)</f>
        <v>0</v>
      </c>
      <c r="O131" s="291"/>
      <c r="P131" s="291"/>
      <c r="Q131" s="291"/>
      <c r="R131" s="40"/>
      <c r="T131" s="175" t="s">
        <v>21</v>
      </c>
      <c r="U131" s="47" t="s">
        <v>44</v>
      </c>
      <c r="V131" s="39"/>
      <c r="W131" s="176">
        <f>V131*K131</f>
        <v>0</v>
      </c>
      <c r="X131" s="176">
        <v>0</v>
      </c>
      <c r="Y131" s="176">
        <f>X131*K131</f>
        <v>0</v>
      </c>
      <c r="Z131" s="176">
        <v>0</v>
      </c>
      <c r="AA131" s="177">
        <f>Z131*K131</f>
        <v>0</v>
      </c>
      <c r="AR131" s="21" t="s">
        <v>92</v>
      </c>
      <c r="AT131" s="21" t="s">
        <v>164</v>
      </c>
      <c r="AU131" s="21" t="s">
        <v>86</v>
      </c>
      <c r="AY131" s="21" t="s">
        <v>163</v>
      </c>
      <c r="BE131" s="113">
        <f>IF(U131="základná",N131,0)</f>
        <v>0</v>
      </c>
      <c r="BF131" s="113">
        <f>IF(U131="znížená",N131,0)</f>
        <v>0</v>
      </c>
      <c r="BG131" s="113">
        <f>IF(U131="zákl. prenesená",N131,0)</f>
        <v>0</v>
      </c>
      <c r="BH131" s="113">
        <f>IF(U131="zníž. prenesená",N131,0)</f>
        <v>0</v>
      </c>
      <c r="BI131" s="113">
        <f>IF(U131="nulová",N131,0)</f>
        <v>0</v>
      </c>
      <c r="BJ131" s="21" t="s">
        <v>86</v>
      </c>
      <c r="BK131" s="113">
        <f>ROUND(L131*K131,2)</f>
        <v>0</v>
      </c>
      <c r="BL131" s="21" t="s">
        <v>92</v>
      </c>
      <c r="BM131" s="21" t="s">
        <v>556</v>
      </c>
    </row>
    <row r="132" spans="2:65" s="10" customFormat="1" ht="22.5" customHeight="1">
      <c r="B132" s="178"/>
      <c r="C132" s="179"/>
      <c r="D132" s="179"/>
      <c r="E132" s="180" t="s">
        <v>21</v>
      </c>
      <c r="F132" s="292" t="s">
        <v>557</v>
      </c>
      <c r="G132" s="293"/>
      <c r="H132" s="293"/>
      <c r="I132" s="293"/>
      <c r="J132" s="179"/>
      <c r="K132" s="181">
        <v>81.849999999999994</v>
      </c>
      <c r="L132" s="179"/>
      <c r="M132" s="179"/>
      <c r="N132" s="179"/>
      <c r="O132" s="179"/>
      <c r="P132" s="179"/>
      <c r="Q132" s="179"/>
      <c r="R132" s="182"/>
      <c r="T132" s="183"/>
      <c r="U132" s="179"/>
      <c r="V132" s="179"/>
      <c r="W132" s="179"/>
      <c r="X132" s="179"/>
      <c r="Y132" s="179"/>
      <c r="Z132" s="179"/>
      <c r="AA132" s="184"/>
      <c r="AT132" s="185" t="s">
        <v>170</v>
      </c>
      <c r="AU132" s="185" t="s">
        <v>86</v>
      </c>
      <c r="AV132" s="10" t="s">
        <v>86</v>
      </c>
      <c r="AW132" s="10" t="s">
        <v>34</v>
      </c>
      <c r="AX132" s="10" t="s">
        <v>83</v>
      </c>
      <c r="AY132" s="185" t="s">
        <v>163</v>
      </c>
    </row>
    <row r="133" spans="2:65" s="12" customFormat="1" ht="22.5" customHeight="1">
      <c r="B133" s="203"/>
      <c r="C133" s="204"/>
      <c r="D133" s="204"/>
      <c r="E133" s="205" t="s">
        <v>21</v>
      </c>
      <c r="F133" s="316" t="s">
        <v>558</v>
      </c>
      <c r="G133" s="317"/>
      <c r="H133" s="317"/>
      <c r="I133" s="317"/>
      <c r="J133" s="204"/>
      <c r="K133" s="206" t="s">
        <v>21</v>
      </c>
      <c r="L133" s="204"/>
      <c r="M133" s="204"/>
      <c r="N133" s="204"/>
      <c r="O133" s="204"/>
      <c r="P133" s="204"/>
      <c r="Q133" s="204"/>
      <c r="R133" s="207"/>
      <c r="T133" s="208"/>
      <c r="U133" s="204"/>
      <c r="V133" s="204"/>
      <c r="W133" s="204"/>
      <c r="X133" s="204"/>
      <c r="Y133" s="204"/>
      <c r="Z133" s="204"/>
      <c r="AA133" s="209"/>
      <c r="AT133" s="210" t="s">
        <v>170</v>
      </c>
      <c r="AU133" s="210" t="s">
        <v>86</v>
      </c>
      <c r="AV133" s="12" t="s">
        <v>83</v>
      </c>
      <c r="AW133" s="12" t="s">
        <v>34</v>
      </c>
      <c r="AX133" s="12" t="s">
        <v>77</v>
      </c>
      <c r="AY133" s="210" t="s">
        <v>163</v>
      </c>
    </row>
    <row r="134" spans="2:65" s="1" customFormat="1" ht="44.25" customHeight="1">
      <c r="B134" s="38"/>
      <c r="C134" s="171" t="s">
        <v>89</v>
      </c>
      <c r="D134" s="171" t="s">
        <v>164</v>
      </c>
      <c r="E134" s="172" t="s">
        <v>559</v>
      </c>
      <c r="F134" s="288" t="s">
        <v>560</v>
      </c>
      <c r="G134" s="288"/>
      <c r="H134" s="288"/>
      <c r="I134" s="288"/>
      <c r="J134" s="173" t="s">
        <v>167</v>
      </c>
      <c r="K134" s="174">
        <v>415.69</v>
      </c>
      <c r="L134" s="289">
        <v>0</v>
      </c>
      <c r="M134" s="290"/>
      <c r="N134" s="291">
        <f>ROUND(L134*K134,2)</f>
        <v>0</v>
      </c>
      <c r="O134" s="291"/>
      <c r="P134" s="291"/>
      <c r="Q134" s="291"/>
      <c r="R134" s="40"/>
      <c r="T134" s="175" t="s">
        <v>21</v>
      </c>
      <c r="U134" s="47" t="s">
        <v>44</v>
      </c>
      <c r="V134" s="39"/>
      <c r="W134" s="176">
        <f>V134*K134</f>
        <v>0</v>
      </c>
      <c r="X134" s="176">
        <v>0</v>
      </c>
      <c r="Y134" s="176">
        <f>X134*K134</f>
        <v>0</v>
      </c>
      <c r="Z134" s="176">
        <v>0</v>
      </c>
      <c r="AA134" s="177">
        <f>Z134*K134</f>
        <v>0</v>
      </c>
      <c r="AR134" s="21" t="s">
        <v>92</v>
      </c>
      <c r="AT134" s="21" t="s">
        <v>164</v>
      </c>
      <c r="AU134" s="21" t="s">
        <v>86</v>
      </c>
      <c r="AY134" s="21" t="s">
        <v>163</v>
      </c>
      <c r="BE134" s="113">
        <f>IF(U134="základná",N134,0)</f>
        <v>0</v>
      </c>
      <c r="BF134" s="113">
        <f>IF(U134="znížená",N134,0)</f>
        <v>0</v>
      </c>
      <c r="BG134" s="113">
        <f>IF(U134="zákl. prenesená",N134,0)</f>
        <v>0</v>
      </c>
      <c r="BH134" s="113">
        <f>IF(U134="zníž. prenesená",N134,0)</f>
        <v>0</v>
      </c>
      <c r="BI134" s="113">
        <f>IF(U134="nulová",N134,0)</f>
        <v>0</v>
      </c>
      <c r="BJ134" s="21" t="s">
        <v>86</v>
      </c>
      <c r="BK134" s="113">
        <f>ROUND(L134*K134,2)</f>
        <v>0</v>
      </c>
      <c r="BL134" s="21" t="s">
        <v>92</v>
      </c>
      <c r="BM134" s="21" t="s">
        <v>561</v>
      </c>
    </row>
    <row r="135" spans="2:65" s="1" customFormat="1" ht="22.5" customHeight="1">
      <c r="B135" s="38"/>
      <c r="C135" s="171" t="s">
        <v>92</v>
      </c>
      <c r="D135" s="171" t="s">
        <v>164</v>
      </c>
      <c r="E135" s="172" t="s">
        <v>562</v>
      </c>
      <c r="F135" s="288" t="s">
        <v>563</v>
      </c>
      <c r="G135" s="288"/>
      <c r="H135" s="288"/>
      <c r="I135" s="288"/>
      <c r="J135" s="173" t="s">
        <v>167</v>
      </c>
      <c r="K135" s="174">
        <v>415.69</v>
      </c>
      <c r="L135" s="289">
        <v>0</v>
      </c>
      <c r="M135" s="290"/>
      <c r="N135" s="291">
        <f>ROUND(L135*K135,2)</f>
        <v>0</v>
      </c>
      <c r="O135" s="291"/>
      <c r="P135" s="291"/>
      <c r="Q135" s="291"/>
      <c r="R135" s="40"/>
      <c r="T135" s="175" t="s">
        <v>21</v>
      </c>
      <c r="U135" s="47" t="s">
        <v>44</v>
      </c>
      <c r="V135" s="39"/>
      <c r="W135" s="176">
        <f>V135*K135</f>
        <v>0</v>
      </c>
      <c r="X135" s="176">
        <v>0</v>
      </c>
      <c r="Y135" s="176">
        <f>X135*K135</f>
        <v>0</v>
      </c>
      <c r="Z135" s="176">
        <v>0</v>
      </c>
      <c r="AA135" s="177">
        <f>Z135*K135</f>
        <v>0</v>
      </c>
      <c r="AR135" s="21" t="s">
        <v>92</v>
      </c>
      <c r="AT135" s="21" t="s">
        <v>164</v>
      </c>
      <c r="AU135" s="21" t="s">
        <v>86</v>
      </c>
      <c r="AY135" s="21" t="s">
        <v>163</v>
      </c>
      <c r="BE135" s="113">
        <f>IF(U135="základná",N135,0)</f>
        <v>0</v>
      </c>
      <c r="BF135" s="113">
        <f>IF(U135="znížená",N135,0)</f>
        <v>0</v>
      </c>
      <c r="BG135" s="113">
        <f>IF(U135="zákl. prenesená",N135,0)</f>
        <v>0</v>
      </c>
      <c r="BH135" s="113">
        <f>IF(U135="zníž. prenesená",N135,0)</f>
        <v>0</v>
      </c>
      <c r="BI135" s="113">
        <f>IF(U135="nulová",N135,0)</f>
        <v>0</v>
      </c>
      <c r="BJ135" s="21" t="s">
        <v>86</v>
      </c>
      <c r="BK135" s="113">
        <f>ROUND(L135*K135,2)</f>
        <v>0</v>
      </c>
      <c r="BL135" s="21" t="s">
        <v>92</v>
      </c>
      <c r="BM135" s="21" t="s">
        <v>564</v>
      </c>
    </row>
    <row r="136" spans="2:65" s="9" customFormat="1" ht="29.85" customHeight="1">
      <c r="B136" s="160"/>
      <c r="C136" s="161"/>
      <c r="D136" s="170" t="s">
        <v>123</v>
      </c>
      <c r="E136" s="170"/>
      <c r="F136" s="170"/>
      <c r="G136" s="170"/>
      <c r="H136" s="170"/>
      <c r="I136" s="170"/>
      <c r="J136" s="170"/>
      <c r="K136" s="170"/>
      <c r="L136" s="170"/>
      <c r="M136" s="170"/>
      <c r="N136" s="305">
        <f>BK136</f>
        <v>0</v>
      </c>
      <c r="O136" s="306"/>
      <c r="P136" s="306"/>
      <c r="Q136" s="306"/>
      <c r="R136" s="163"/>
      <c r="T136" s="164"/>
      <c r="U136" s="161"/>
      <c r="V136" s="161"/>
      <c r="W136" s="165">
        <f>SUM(W137:W140)</f>
        <v>0</v>
      </c>
      <c r="X136" s="161"/>
      <c r="Y136" s="165">
        <f>SUM(Y137:Y140)</f>
        <v>8.3845125000000014</v>
      </c>
      <c r="Z136" s="161"/>
      <c r="AA136" s="166">
        <f>SUM(AA137:AA140)</f>
        <v>0</v>
      </c>
      <c r="AR136" s="167" t="s">
        <v>83</v>
      </c>
      <c r="AT136" s="168" t="s">
        <v>76</v>
      </c>
      <c r="AU136" s="168" t="s">
        <v>83</v>
      </c>
      <c r="AY136" s="167" t="s">
        <v>163</v>
      </c>
      <c r="BK136" s="169">
        <f>SUM(BK137:BK140)</f>
        <v>0</v>
      </c>
    </row>
    <row r="137" spans="2:65" s="1" customFormat="1" ht="31.5" customHeight="1">
      <c r="B137" s="38"/>
      <c r="C137" s="171" t="s">
        <v>95</v>
      </c>
      <c r="D137" s="171" t="s">
        <v>164</v>
      </c>
      <c r="E137" s="172" t="s">
        <v>565</v>
      </c>
      <c r="F137" s="288" t="s">
        <v>566</v>
      </c>
      <c r="G137" s="288"/>
      <c r="H137" s="288"/>
      <c r="I137" s="288"/>
      <c r="J137" s="173" t="s">
        <v>167</v>
      </c>
      <c r="K137" s="174">
        <v>3.75</v>
      </c>
      <c r="L137" s="289">
        <v>0</v>
      </c>
      <c r="M137" s="290"/>
      <c r="N137" s="291">
        <f>ROUND(L137*K137,2)</f>
        <v>0</v>
      </c>
      <c r="O137" s="291"/>
      <c r="P137" s="291"/>
      <c r="Q137" s="291"/>
      <c r="R137" s="40"/>
      <c r="T137" s="175" t="s">
        <v>21</v>
      </c>
      <c r="U137" s="47" t="s">
        <v>44</v>
      </c>
      <c r="V137" s="39"/>
      <c r="W137" s="176">
        <f>V137*K137</f>
        <v>0</v>
      </c>
      <c r="X137" s="176">
        <v>2.19407</v>
      </c>
      <c r="Y137" s="176">
        <f>X137*K137</f>
        <v>8.2277625000000008</v>
      </c>
      <c r="Z137" s="176">
        <v>0</v>
      </c>
      <c r="AA137" s="177">
        <f>Z137*K137</f>
        <v>0</v>
      </c>
      <c r="AR137" s="21" t="s">
        <v>92</v>
      </c>
      <c r="AT137" s="21" t="s">
        <v>164</v>
      </c>
      <c r="AU137" s="21" t="s">
        <v>86</v>
      </c>
      <c r="AY137" s="21" t="s">
        <v>163</v>
      </c>
      <c r="BE137" s="113">
        <f>IF(U137="základná",N137,0)</f>
        <v>0</v>
      </c>
      <c r="BF137" s="113">
        <f>IF(U137="znížená",N137,0)</f>
        <v>0</v>
      </c>
      <c r="BG137" s="113">
        <f>IF(U137="zákl. prenesená",N137,0)</f>
        <v>0</v>
      </c>
      <c r="BH137" s="113">
        <f>IF(U137="zníž. prenesená",N137,0)</f>
        <v>0</v>
      </c>
      <c r="BI137" s="113">
        <f>IF(U137="nulová",N137,0)</f>
        <v>0</v>
      </c>
      <c r="BJ137" s="21" t="s">
        <v>86</v>
      </c>
      <c r="BK137" s="113">
        <f>ROUND(L137*K137,2)</f>
        <v>0</v>
      </c>
      <c r="BL137" s="21" t="s">
        <v>92</v>
      </c>
      <c r="BM137" s="21" t="s">
        <v>567</v>
      </c>
    </row>
    <row r="138" spans="2:65" s="10" customFormat="1" ht="22.5" customHeight="1">
      <c r="B138" s="178"/>
      <c r="C138" s="179"/>
      <c r="D138" s="179"/>
      <c r="E138" s="180" t="s">
        <v>21</v>
      </c>
      <c r="F138" s="292" t="s">
        <v>568</v>
      </c>
      <c r="G138" s="293"/>
      <c r="H138" s="293"/>
      <c r="I138" s="293"/>
      <c r="J138" s="179"/>
      <c r="K138" s="181">
        <v>3.75</v>
      </c>
      <c r="L138" s="179"/>
      <c r="M138" s="179"/>
      <c r="N138" s="179"/>
      <c r="O138" s="179"/>
      <c r="P138" s="179"/>
      <c r="Q138" s="179"/>
      <c r="R138" s="182"/>
      <c r="T138" s="183"/>
      <c r="U138" s="179"/>
      <c r="V138" s="179"/>
      <c r="W138" s="179"/>
      <c r="X138" s="179"/>
      <c r="Y138" s="179"/>
      <c r="Z138" s="179"/>
      <c r="AA138" s="184"/>
      <c r="AT138" s="185" t="s">
        <v>170</v>
      </c>
      <c r="AU138" s="185" t="s">
        <v>86</v>
      </c>
      <c r="AV138" s="10" t="s">
        <v>86</v>
      </c>
      <c r="AW138" s="10" t="s">
        <v>34</v>
      </c>
      <c r="AX138" s="10" t="s">
        <v>77</v>
      </c>
      <c r="AY138" s="185" t="s">
        <v>163</v>
      </c>
    </row>
    <row r="139" spans="2:65" s="1" customFormat="1" ht="31.5" customHeight="1">
      <c r="B139" s="38"/>
      <c r="C139" s="171" t="s">
        <v>186</v>
      </c>
      <c r="D139" s="171" t="s">
        <v>164</v>
      </c>
      <c r="E139" s="172" t="s">
        <v>569</v>
      </c>
      <c r="F139" s="288" t="s">
        <v>570</v>
      </c>
      <c r="G139" s="288"/>
      <c r="H139" s="288"/>
      <c r="I139" s="288"/>
      <c r="J139" s="173" t="s">
        <v>261</v>
      </c>
      <c r="K139" s="174">
        <v>25</v>
      </c>
      <c r="L139" s="289">
        <v>0</v>
      </c>
      <c r="M139" s="290"/>
      <c r="N139" s="291">
        <f>ROUND(L139*K139,2)</f>
        <v>0</v>
      </c>
      <c r="O139" s="291"/>
      <c r="P139" s="291"/>
      <c r="Q139" s="291"/>
      <c r="R139" s="40"/>
      <c r="T139" s="175" t="s">
        <v>21</v>
      </c>
      <c r="U139" s="47" t="s">
        <v>44</v>
      </c>
      <c r="V139" s="39"/>
      <c r="W139" s="176">
        <f>V139*K139</f>
        <v>0</v>
      </c>
      <c r="X139" s="176">
        <v>6.2700000000000004E-3</v>
      </c>
      <c r="Y139" s="176">
        <f>X139*K139</f>
        <v>0.15675</v>
      </c>
      <c r="Z139" s="176">
        <v>0</v>
      </c>
      <c r="AA139" s="177">
        <f>Z139*K139</f>
        <v>0</v>
      </c>
      <c r="AR139" s="21" t="s">
        <v>92</v>
      </c>
      <c r="AT139" s="21" t="s">
        <v>164</v>
      </c>
      <c r="AU139" s="21" t="s">
        <v>86</v>
      </c>
      <c r="AY139" s="21" t="s">
        <v>163</v>
      </c>
      <c r="BE139" s="113">
        <f>IF(U139="základná",N139,0)</f>
        <v>0</v>
      </c>
      <c r="BF139" s="113">
        <f>IF(U139="znížená",N139,0)</f>
        <v>0</v>
      </c>
      <c r="BG139" s="113">
        <f>IF(U139="zákl. prenesená",N139,0)</f>
        <v>0</v>
      </c>
      <c r="BH139" s="113">
        <f>IF(U139="zníž. prenesená",N139,0)</f>
        <v>0</v>
      </c>
      <c r="BI139" s="113">
        <f>IF(U139="nulová",N139,0)</f>
        <v>0</v>
      </c>
      <c r="BJ139" s="21" t="s">
        <v>86</v>
      </c>
      <c r="BK139" s="113">
        <f>ROUND(L139*K139,2)</f>
        <v>0</v>
      </c>
      <c r="BL139" s="21" t="s">
        <v>92</v>
      </c>
      <c r="BM139" s="21" t="s">
        <v>571</v>
      </c>
    </row>
    <row r="140" spans="2:65" s="10" customFormat="1" ht="22.5" customHeight="1">
      <c r="B140" s="178"/>
      <c r="C140" s="179"/>
      <c r="D140" s="179"/>
      <c r="E140" s="180" t="s">
        <v>21</v>
      </c>
      <c r="F140" s="292" t="s">
        <v>572</v>
      </c>
      <c r="G140" s="293"/>
      <c r="H140" s="293"/>
      <c r="I140" s="293"/>
      <c r="J140" s="179"/>
      <c r="K140" s="181">
        <v>25</v>
      </c>
      <c r="L140" s="179"/>
      <c r="M140" s="179"/>
      <c r="N140" s="179"/>
      <c r="O140" s="179"/>
      <c r="P140" s="179"/>
      <c r="Q140" s="179"/>
      <c r="R140" s="182"/>
      <c r="T140" s="183"/>
      <c r="U140" s="179"/>
      <c r="V140" s="179"/>
      <c r="W140" s="179"/>
      <c r="X140" s="179"/>
      <c r="Y140" s="179"/>
      <c r="Z140" s="179"/>
      <c r="AA140" s="184"/>
      <c r="AT140" s="185" t="s">
        <v>170</v>
      </c>
      <c r="AU140" s="185" t="s">
        <v>86</v>
      </c>
      <c r="AV140" s="10" t="s">
        <v>86</v>
      </c>
      <c r="AW140" s="10" t="s">
        <v>34</v>
      </c>
      <c r="AX140" s="10" t="s">
        <v>77</v>
      </c>
      <c r="AY140" s="185" t="s">
        <v>163</v>
      </c>
    </row>
    <row r="141" spans="2:65" s="9" customFormat="1" ht="29.85" customHeight="1">
      <c r="B141" s="160"/>
      <c r="C141" s="161"/>
      <c r="D141" s="170" t="s">
        <v>545</v>
      </c>
      <c r="E141" s="170"/>
      <c r="F141" s="170"/>
      <c r="G141" s="170"/>
      <c r="H141" s="170"/>
      <c r="I141" s="170"/>
      <c r="J141" s="170"/>
      <c r="K141" s="170"/>
      <c r="L141" s="170"/>
      <c r="M141" s="170"/>
      <c r="N141" s="303">
        <f>BK141</f>
        <v>0</v>
      </c>
      <c r="O141" s="304"/>
      <c r="P141" s="304"/>
      <c r="Q141" s="304"/>
      <c r="R141" s="163"/>
      <c r="T141" s="164"/>
      <c r="U141" s="161"/>
      <c r="V141" s="161"/>
      <c r="W141" s="165">
        <f>SUM(W142:W149)</f>
        <v>0</v>
      </c>
      <c r="X141" s="161"/>
      <c r="Y141" s="165">
        <f>SUM(Y142:Y149)</f>
        <v>790.44497420000005</v>
      </c>
      <c r="Z141" s="161"/>
      <c r="AA141" s="166">
        <f>SUM(AA142:AA149)</f>
        <v>0</v>
      </c>
      <c r="AR141" s="167" t="s">
        <v>83</v>
      </c>
      <c r="AT141" s="168" t="s">
        <v>76</v>
      </c>
      <c r="AU141" s="168" t="s">
        <v>83</v>
      </c>
      <c r="AY141" s="167" t="s">
        <v>163</v>
      </c>
      <c r="BK141" s="169">
        <f>SUM(BK142:BK149)</f>
        <v>0</v>
      </c>
    </row>
    <row r="142" spans="2:65" s="1" customFormat="1" ht="44.25" customHeight="1">
      <c r="B142" s="38"/>
      <c r="C142" s="171" t="s">
        <v>191</v>
      </c>
      <c r="D142" s="171" t="s">
        <v>164</v>
      </c>
      <c r="E142" s="172" t="s">
        <v>573</v>
      </c>
      <c r="F142" s="288" t="s">
        <v>574</v>
      </c>
      <c r="G142" s="288"/>
      <c r="H142" s="288"/>
      <c r="I142" s="288"/>
      <c r="J142" s="173" t="s">
        <v>261</v>
      </c>
      <c r="K142" s="174">
        <v>818.51</v>
      </c>
      <c r="L142" s="289">
        <v>0</v>
      </c>
      <c r="M142" s="290"/>
      <c r="N142" s="291">
        <f>ROUND(L142*K142,2)</f>
        <v>0</v>
      </c>
      <c r="O142" s="291"/>
      <c r="P142" s="291"/>
      <c r="Q142" s="291"/>
      <c r="R142" s="40"/>
      <c r="T142" s="175" t="s">
        <v>21</v>
      </c>
      <c r="U142" s="47" t="s">
        <v>44</v>
      </c>
      <c r="V142" s="39"/>
      <c r="W142" s="176">
        <f>V142*K142</f>
        <v>0</v>
      </c>
      <c r="X142" s="176">
        <v>0.48089999999999999</v>
      </c>
      <c r="Y142" s="176">
        <f>X142*K142</f>
        <v>393.62145900000002</v>
      </c>
      <c r="Z142" s="176">
        <v>0</v>
      </c>
      <c r="AA142" s="177">
        <f>Z142*K142</f>
        <v>0</v>
      </c>
      <c r="AR142" s="21" t="s">
        <v>92</v>
      </c>
      <c r="AT142" s="21" t="s">
        <v>164</v>
      </c>
      <c r="AU142" s="21" t="s">
        <v>86</v>
      </c>
      <c r="AY142" s="21" t="s">
        <v>163</v>
      </c>
      <c r="BE142" s="113">
        <f>IF(U142="základná",N142,0)</f>
        <v>0</v>
      </c>
      <c r="BF142" s="113">
        <f>IF(U142="znížená",N142,0)</f>
        <v>0</v>
      </c>
      <c r="BG142" s="113">
        <f>IF(U142="zákl. prenesená",N142,0)</f>
        <v>0</v>
      </c>
      <c r="BH142" s="113">
        <f>IF(U142="zníž. prenesená",N142,0)</f>
        <v>0</v>
      </c>
      <c r="BI142" s="113">
        <f>IF(U142="nulová",N142,0)</f>
        <v>0</v>
      </c>
      <c r="BJ142" s="21" t="s">
        <v>86</v>
      </c>
      <c r="BK142" s="113">
        <f>ROUND(L142*K142,2)</f>
        <v>0</v>
      </c>
      <c r="BL142" s="21" t="s">
        <v>92</v>
      </c>
      <c r="BM142" s="21" t="s">
        <v>575</v>
      </c>
    </row>
    <row r="143" spans="2:65" s="10" customFormat="1" ht="22.5" customHeight="1">
      <c r="B143" s="178"/>
      <c r="C143" s="179"/>
      <c r="D143" s="179"/>
      <c r="E143" s="180" t="s">
        <v>21</v>
      </c>
      <c r="F143" s="292" t="s">
        <v>576</v>
      </c>
      <c r="G143" s="293"/>
      <c r="H143" s="293"/>
      <c r="I143" s="293"/>
      <c r="J143" s="179"/>
      <c r="K143" s="181">
        <v>818.51</v>
      </c>
      <c r="L143" s="179"/>
      <c r="M143" s="179"/>
      <c r="N143" s="179"/>
      <c r="O143" s="179"/>
      <c r="P143" s="179"/>
      <c r="Q143" s="179"/>
      <c r="R143" s="182"/>
      <c r="T143" s="183"/>
      <c r="U143" s="179"/>
      <c r="V143" s="179"/>
      <c r="W143" s="179"/>
      <c r="X143" s="179"/>
      <c r="Y143" s="179"/>
      <c r="Z143" s="179"/>
      <c r="AA143" s="184"/>
      <c r="AT143" s="185" t="s">
        <v>170</v>
      </c>
      <c r="AU143" s="185" t="s">
        <v>86</v>
      </c>
      <c r="AV143" s="10" t="s">
        <v>86</v>
      </c>
      <c r="AW143" s="10" t="s">
        <v>34</v>
      </c>
      <c r="AX143" s="10" t="s">
        <v>77</v>
      </c>
      <c r="AY143" s="185" t="s">
        <v>163</v>
      </c>
    </row>
    <row r="144" spans="2:65" s="1" customFormat="1" ht="44.25" customHeight="1">
      <c r="B144" s="38"/>
      <c r="C144" s="171" t="s">
        <v>199</v>
      </c>
      <c r="D144" s="171" t="s">
        <v>164</v>
      </c>
      <c r="E144" s="172" t="s">
        <v>577</v>
      </c>
      <c r="F144" s="288" t="s">
        <v>578</v>
      </c>
      <c r="G144" s="288"/>
      <c r="H144" s="288"/>
      <c r="I144" s="288"/>
      <c r="J144" s="173" t="s">
        <v>261</v>
      </c>
      <c r="K144" s="174">
        <v>818.51</v>
      </c>
      <c r="L144" s="289">
        <v>0</v>
      </c>
      <c r="M144" s="290"/>
      <c r="N144" s="291">
        <f>ROUND(L144*K144,2)</f>
        <v>0</v>
      </c>
      <c r="O144" s="291"/>
      <c r="P144" s="291"/>
      <c r="Q144" s="291"/>
      <c r="R144" s="40"/>
      <c r="T144" s="175" t="s">
        <v>21</v>
      </c>
      <c r="U144" s="47" t="s">
        <v>44</v>
      </c>
      <c r="V144" s="39"/>
      <c r="W144" s="176">
        <f>V144*K144</f>
        <v>0</v>
      </c>
      <c r="X144" s="176">
        <v>0.27994000000000002</v>
      </c>
      <c r="Y144" s="176">
        <f>X144*K144</f>
        <v>229.13368940000001</v>
      </c>
      <c r="Z144" s="176">
        <v>0</v>
      </c>
      <c r="AA144" s="177">
        <f>Z144*K144</f>
        <v>0</v>
      </c>
      <c r="AR144" s="21" t="s">
        <v>92</v>
      </c>
      <c r="AT144" s="21" t="s">
        <v>164</v>
      </c>
      <c r="AU144" s="21" t="s">
        <v>86</v>
      </c>
      <c r="AY144" s="21" t="s">
        <v>163</v>
      </c>
      <c r="BE144" s="113">
        <f>IF(U144="základná",N144,0)</f>
        <v>0</v>
      </c>
      <c r="BF144" s="113">
        <f>IF(U144="znížená",N144,0)</f>
        <v>0</v>
      </c>
      <c r="BG144" s="113">
        <f>IF(U144="zákl. prenesená",N144,0)</f>
        <v>0</v>
      </c>
      <c r="BH144" s="113">
        <f>IF(U144="zníž. prenesená",N144,0)</f>
        <v>0</v>
      </c>
      <c r="BI144" s="113">
        <f>IF(U144="nulová",N144,0)</f>
        <v>0</v>
      </c>
      <c r="BJ144" s="21" t="s">
        <v>86</v>
      </c>
      <c r="BK144" s="113">
        <f>ROUND(L144*K144,2)</f>
        <v>0</v>
      </c>
      <c r="BL144" s="21" t="s">
        <v>92</v>
      </c>
      <c r="BM144" s="21" t="s">
        <v>579</v>
      </c>
    </row>
    <row r="145" spans="2:65" s="1" customFormat="1" ht="44.25" customHeight="1">
      <c r="B145" s="38"/>
      <c r="C145" s="171" t="s">
        <v>204</v>
      </c>
      <c r="D145" s="171" t="s">
        <v>164</v>
      </c>
      <c r="E145" s="172" t="s">
        <v>580</v>
      </c>
      <c r="F145" s="288" t="s">
        <v>581</v>
      </c>
      <c r="G145" s="288"/>
      <c r="H145" s="288"/>
      <c r="I145" s="288"/>
      <c r="J145" s="173" t="s">
        <v>261</v>
      </c>
      <c r="K145" s="174">
        <v>818.51</v>
      </c>
      <c r="L145" s="289">
        <v>0</v>
      </c>
      <c r="M145" s="290"/>
      <c r="N145" s="291">
        <f>ROUND(L145*K145,2)</f>
        <v>0</v>
      </c>
      <c r="O145" s="291"/>
      <c r="P145" s="291"/>
      <c r="Q145" s="291"/>
      <c r="R145" s="40"/>
      <c r="T145" s="175" t="s">
        <v>21</v>
      </c>
      <c r="U145" s="47" t="s">
        <v>44</v>
      </c>
      <c r="V145" s="39"/>
      <c r="W145" s="176">
        <f>V145*K145</f>
        <v>0</v>
      </c>
      <c r="X145" s="176">
        <v>7.1000000000000002E-4</v>
      </c>
      <c r="Y145" s="176">
        <f>X145*K145</f>
        <v>0.58114209999999999</v>
      </c>
      <c r="Z145" s="176">
        <v>0</v>
      </c>
      <c r="AA145" s="177">
        <f>Z145*K145</f>
        <v>0</v>
      </c>
      <c r="AR145" s="21" t="s">
        <v>92</v>
      </c>
      <c r="AT145" s="21" t="s">
        <v>164</v>
      </c>
      <c r="AU145" s="21" t="s">
        <v>86</v>
      </c>
      <c r="AY145" s="21" t="s">
        <v>163</v>
      </c>
      <c r="BE145" s="113">
        <f>IF(U145="základná",N145,0)</f>
        <v>0</v>
      </c>
      <c r="BF145" s="113">
        <f>IF(U145="znížená",N145,0)</f>
        <v>0</v>
      </c>
      <c r="BG145" s="113">
        <f>IF(U145="zákl. prenesená",N145,0)</f>
        <v>0</v>
      </c>
      <c r="BH145" s="113">
        <f>IF(U145="zníž. prenesená",N145,0)</f>
        <v>0</v>
      </c>
      <c r="BI145" s="113">
        <f>IF(U145="nulová",N145,0)</f>
        <v>0</v>
      </c>
      <c r="BJ145" s="21" t="s">
        <v>86</v>
      </c>
      <c r="BK145" s="113">
        <f>ROUND(L145*K145,2)</f>
        <v>0</v>
      </c>
      <c r="BL145" s="21" t="s">
        <v>92</v>
      </c>
      <c r="BM145" s="21" t="s">
        <v>582</v>
      </c>
    </row>
    <row r="146" spans="2:65" s="10" customFormat="1" ht="22.5" customHeight="1">
      <c r="B146" s="178"/>
      <c r="C146" s="179"/>
      <c r="D146" s="179"/>
      <c r="E146" s="180" t="s">
        <v>21</v>
      </c>
      <c r="F146" s="292" t="s">
        <v>576</v>
      </c>
      <c r="G146" s="293"/>
      <c r="H146" s="293"/>
      <c r="I146" s="293"/>
      <c r="J146" s="179"/>
      <c r="K146" s="181">
        <v>818.51</v>
      </c>
      <c r="L146" s="179"/>
      <c r="M146" s="179"/>
      <c r="N146" s="179"/>
      <c r="O146" s="179"/>
      <c r="P146" s="179"/>
      <c r="Q146" s="179"/>
      <c r="R146" s="182"/>
      <c r="T146" s="183"/>
      <c r="U146" s="179"/>
      <c r="V146" s="179"/>
      <c r="W146" s="179"/>
      <c r="X146" s="179"/>
      <c r="Y146" s="179"/>
      <c r="Z146" s="179"/>
      <c r="AA146" s="184"/>
      <c r="AT146" s="185" t="s">
        <v>170</v>
      </c>
      <c r="AU146" s="185" t="s">
        <v>86</v>
      </c>
      <c r="AV146" s="10" t="s">
        <v>86</v>
      </c>
      <c r="AW146" s="10" t="s">
        <v>34</v>
      </c>
      <c r="AX146" s="10" t="s">
        <v>77</v>
      </c>
      <c r="AY146" s="185" t="s">
        <v>163</v>
      </c>
    </row>
    <row r="147" spans="2:65" s="1" customFormat="1" ht="31.5" customHeight="1">
      <c r="B147" s="38"/>
      <c r="C147" s="171" t="s">
        <v>210</v>
      </c>
      <c r="D147" s="171" t="s">
        <v>164</v>
      </c>
      <c r="E147" s="172" t="s">
        <v>583</v>
      </c>
      <c r="F147" s="288" t="s">
        <v>584</v>
      </c>
      <c r="G147" s="288"/>
      <c r="H147" s="288"/>
      <c r="I147" s="288"/>
      <c r="J147" s="173" t="s">
        <v>261</v>
      </c>
      <c r="K147" s="174">
        <v>350</v>
      </c>
      <c r="L147" s="289">
        <v>0</v>
      </c>
      <c r="M147" s="290"/>
      <c r="N147" s="291">
        <f>ROUND(L147*K147,2)</f>
        <v>0</v>
      </c>
      <c r="O147" s="291"/>
      <c r="P147" s="291"/>
      <c r="Q147" s="291"/>
      <c r="R147" s="40"/>
      <c r="T147" s="175" t="s">
        <v>21</v>
      </c>
      <c r="U147" s="47" t="s">
        <v>44</v>
      </c>
      <c r="V147" s="39"/>
      <c r="W147" s="176">
        <f>V147*K147</f>
        <v>0</v>
      </c>
      <c r="X147" s="176">
        <v>0.10592</v>
      </c>
      <c r="Y147" s="176">
        <f>X147*K147</f>
        <v>37.072000000000003</v>
      </c>
      <c r="Z147" s="176">
        <v>0</v>
      </c>
      <c r="AA147" s="177">
        <f>Z147*K147</f>
        <v>0</v>
      </c>
      <c r="AR147" s="21" t="s">
        <v>92</v>
      </c>
      <c r="AT147" s="21" t="s">
        <v>164</v>
      </c>
      <c r="AU147" s="21" t="s">
        <v>86</v>
      </c>
      <c r="AY147" s="21" t="s">
        <v>163</v>
      </c>
      <c r="BE147" s="113">
        <f>IF(U147="základná",N147,0)</f>
        <v>0</v>
      </c>
      <c r="BF147" s="113">
        <f>IF(U147="znížená",N147,0)</f>
        <v>0</v>
      </c>
      <c r="BG147" s="113">
        <f>IF(U147="zákl. prenesená",N147,0)</f>
        <v>0</v>
      </c>
      <c r="BH147" s="113">
        <f>IF(U147="zníž. prenesená",N147,0)</f>
        <v>0</v>
      </c>
      <c r="BI147" s="113">
        <f>IF(U147="nulová",N147,0)</f>
        <v>0</v>
      </c>
      <c r="BJ147" s="21" t="s">
        <v>86</v>
      </c>
      <c r="BK147" s="113">
        <f>ROUND(L147*K147,2)</f>
        <v>0</v>
      </c>
      <c r="BL147" s="21" t="s">
        <v>92</v>
      </c>
      <c r="BM147" s="21" t="s">
        <v>585</v>
      </c>
    </row>
    <row r="148" spans="2:65" s="10" customFormat="1" ht="22.5" customHeight="1">
      <c r="B148" s="178"/>
      <c r="C148" s="179"/>
      <c r="D148" s="179"/>
      <c r="E148" s="180" t="s">
        <v>21</v>
      </c>
      <c r="F148" s="292" t="s">
        <v>586</v>
      </c>
      <c r="G148" s="293"/>
      <c r="H148" s="293"/>
      <c r="I148" s="293"/>
      <c r="J148" s="179"/>
      <c r="K148" s="181">
        <v>350</v>
      </c>
      <c r="L148" s="179"/>
      <c r="M148" s="179"/>
      <c r="N148" s="179"/>
      <c r="O148" s="179"/>
      <c r="P148" s="179"/>
      <c r="Q148" s="179"/>
      <c r="R148" s="182"/>
      <c r="T148" s="183"/>
      <c r="U148" s="179"/>
      <c r="V148" s="179"/>
      <c r="W148" s="179"/>
      <c r="X148" s="179"/>
      <c r="Y148" s="179"/>
      <c r="Z148" s="179"/>
      <c r="AA148" s="184"/>
      <c r="AT148" s="185" t="s">
        <v>170</v>
      </c>
      <c r="AU148" s="185" t="s">
        <v>86</v>
      </c>
      <c r="AV148" s="10" t="s">
        <v>86</v>
      </c>
      <c r="AW148" s="10" t="s">
        <v>34</v>
      </c>
      <c r="AX148" s="10" t="s">
        <v>77</v>
      </c>
      <c r="AY148" s="185" t="s">
        <v>163</v>
      </c>
    </row>
    <row r="149" spans="2:65" s="1" customFormat="1" ht="31.5" customHeight="1">
      <c r="B149" s="38"/>
      <c r="C149" s="171" t="s">
        <v>216</v>
      </c>
      <c r="D149" s="171" t="s">
        <v>164</v>
      </c>
      <c r="E149" s="172" t="s">
        <v>587</v>
      </c>
      <c r="F149" s="288" t="s">
        <v>588</v>
      </c>
      <c r="G149" s="288"/>
      <c r="H149" s="288"/>
      <c r="I149" s="288"/>
      <c r="J149" s="173" t="s">
        <v>261</v>
      </c>
      <c r="K149" s="174">
        <v>818.51</v>
      </c>
      <c r="L149" s="289">
        <v>0</v>
      </c>
      <c r="M149" s="290"/>
      <c r="N149" s="291">
        <f>ROUND(L149*K149,2)</f>
        <v>0</v>
      </c>
      <c r="O149" s="291"/>
      <c r="P149" s="291"/>
      <c r="Q149" s="291"/>
      <c r="R149" s="40"/>
      <c r="T149" s="175" t="s">
        <v>21</v>
      </c>
      <c r="U149" s="47" t="s">
        <v>44</v>
      </c>
      <c r="V149" s="39"/>
      <c r="W149" s="176">
        <f>V149*K149</f>
        <v>0</v>
      </c>
      <c r="X149" s="176">
        <v>0.15887000000000001</v>
      </c>
      <c r="Y149" s="176">
        <f>X149*K149</f>
        <v>130.0366837</v>
      </c>
      <c r="Z149" s="176">
        <v>0</v>
      </c>
      <c r="AA149" s="177">
        <f>Z149*K149</f>
        <v>0</v>
      </c>
      <c r="AR149" s="21" t="s">
        <v>92</v>
      </c>
      <c r="AT149" s="21" t="s">
        <v>164</v>
      </c>
      <c r="AU149" s="21" t="s">
        <v>86</v>
      </c>
      <c r="AY149" s="21" t="s">
        <v>163</v>
      </c>
      <c r="BE149" s="113">
        <f>IF(U149="základná",N149,0)</f>
        <v>0</v>
      </c>
      <c r="BF149" s="113">
        <f>IF(U149="znížená",N149,0)</f>
        <v>0</v>
      </c>
      <c r="BG149" s="113">
        <f>IF(U149="zákl. prenesená",N149,0)</f>
        <v>0</v>
      </c>
      <c r="BH149" s="113">
        <f>IF(U149="zníž. prenesená",N149,0)</f>
        <v>0</v>
      </c>
      <c r="BI149" s="113">
        <f>IF(U149="nulová",N149,0)</f>
        <v>0</v>
      </c>
      <c r="BJ149" s="21" t="s">
        <v>86</v>
      </c>
      <c r="BK149" s="113">
        <f>ROUND(L149*K149,2)</f>
        <v>0</v>
      </c>
      <c r="BL149" s="21" t="s">
        <v>92</v>
      </c>
      <c r="BM149" s="21" t="s">
        <v>589</v>
      </c>
    </row>
    <row r="150" spans="2:65" s="9" customFormat="1" ht="29.85" customHeight="1">
      <c r="B150" s="160"/>
      <c r="C150" s="161"/>
      <c r="D150" s="170" t="s">
        <v>127</v>
      </c>
      <c r="E150" s="170"/>
      <c r="F150" s="170"/>
      <c r="G150" s="170"/>
      <c r="H150" s="170"/>
      <c r="I150" s="170"/>
      <c r="J150" s="170"/>
      <c r="K150" s="170"/>
      <c r="L150" s="170"/>
      <c r="M150" s="170"/>
      <c r="N150" s="305">
        <f>BK150</f>
        <v>0</v>
      </c>
      <c r="O150" s="306"/>
      <c r="P150" s="306"/>
      <c r="Q150" s="306"/>
      <c r="R150" s="163"/>
      <c r="T150" s="164"/>
      <c r="U150" s="161"/>
      <c r="V150" s="161"/>
      <c r="W150" s="165">
        <f>SUM(W151:W156)</f>
        <v>0</v>
      </c>
      <c r="X150" s="161"/>
      <c r="Y150" s="165">
        <f>SUM(Y151:Y156)</f>
        <v>9.3442500000000006</v>
      </c>
      <c r="Z150" s="161"/>
      <c r="AA150" s="166">
        <f>SUM(AA151:AA156)</f>
        <v>4.41</v>
      </c>
      <c r="AR150" s="167" t="s">
        <v>83</v>
      </c>
      <c r="AT150" s="168" t="s">
        <v>76</v>
      </c>
      <c r="AU150" s="168" t="s">
        <v>83</v>
      </c>
      <c r="AY150" s="167" t="s">
        <v>163</v>
      </c>
      <c r="BK150" s="169">
        <f>SUM(BK151:BK156)</f>
        <v>0</v>
      </c>
    </row>
    <row r="151" spans="2:65" s="1" customFormat="1" ht="44.25" customHeight="1">
      <c r="B151" s="38"/>
      <c r="C151" s="171" t="s">
        <v>221</v>
      </c>
      <c r="D151" s="171" t="s">
        <v>164</v>
      </c>
      <c r="E151" s="172" t="s">
        <v>590</v>
      </c>
      <c r="F151" s="288" t="s">
        <v>591</v>
      </c>
      <c r="G151" s="288"/>
      <c r="H151" s="288"/>
      <c r="I151" s="288"/>
      <c r="J151" s="173" t="s">
        <v>369</v>
      </c>
      <c r="K151" s="174">
        <v>45</v>
      </c>
      <c r="L151" s="289">
        <v>0</v>
      </c>
      <c r="M151" s="290"/>
      <c r="N151" s="291">
        <f>ROUND(L151*K151,2)</f>
        <v>0</v>
      </c>
      <c r="O151" s="291"/>
      <c r="P151" s="291"/>
      <c r="Q151" s="291"/>
      <c r="R151" s="40"/>
      <c r="T151" s="175" t="s">
        <v>21</v>
      </c>
      <c r="U151" s="47" t="s">
        <v>44</v>
      </c>
      <c r="V151" s="39"/>
      <c r="W151" s="176">
        <f>V151*K151</f>
        <v>0</v>
      </c>
      <c r="X151" s="176">
        <v>0.12584000000000001</v>
      </c>
      <c r="Y151" s="176">
        <f>X151*K151</f>
        <v>5.6628000000000007</v>
      </c>
      <c r="Z151" s="176">
        <v>0</v>
      </c>
      <c r="AA151" s="177">
        <f>Z151*K151</f>
        <v>0</v>
      </c>
      <c r="AR151" s="21" t="s">
        <v>92</v>
      </c>
      <c r="AT151" s="21" t="s">
        <v>164</v>
      </c>
      <c r="AU151" s="21" t="s">
        <v>86</v>
      </c>
      <c r="AY151" s="21" t="s">
        <v>163</v>
      </c>
      <c r="BE151" s="113">
        <f>IF(U151="základná",N151,0)</f>
        <v>0</v>
      </c>
      <c r="BF151" s="113">
        <f>IF(U151="znížená",N151,0)</f>
        <v>0</v>
      </c>
      <c r="BG151" s="113">
        <f>IF(U151="zákl. prenesená",N151,0)</f>
        <v>0</v>
      </c>
      <c r="BH151" s="113">
        <f>IF(U151="zníž. prenesená",N151,0)</f>
        <v>0</v>
      </c>
      <c r="BI151" s="113">
        <f>IF(U151="nulová",N151,0)</f>
        <v>0</v>
      </c>
      <c r="BJ151" s="21" t="s">
        <v>86</v>
      </c>
      <c r="BK151" s="113">
        <f>ROUND(L151*K151,2)</f>
        <v>0</v>
      </c>
      <c r="BL151" s="21" t="s">
        <v>92</v>
      </c>
      <c r="BM151" s="21" t="s">
        <v>592</v>
      </c>
    </row>
    <row r="152" spans="2:65" s="10" customFormat="1" ht="22.5" customHeight="1">
      <c r="B152" s="178"/>
      <c r="C152" s="179"/>
      <c r="D152" s="179"/>
      <c r="E152" s="180" t="s">
        <v>21</v>
      </c>
      <c r="F152" s="292" t="s">
        <v>593</v>
      </c>
      <c r="G152" s="293"/>
      <c r="H152" s="293"/>
      <c r="I152" s="293"/>
      <c r="J152" s="179"/>
      <c r="K152" s="181">
        <v>45</v>
      </c>
      <c r="L152" s="179"/>
      <c r="M152" s="179"/>
      <c r="N152" s="179"/>
      <c r="O152" s="179"/>
      <c r="P152" s="179"/>
      <c r="Q152" s="179"/>
      <c r="R152" s="182"/>
      <c r="T152" s="183"/>
      <c r="U152" s="179"/>
      <c r="V152" s="179"/>
      <c r="W152" s="179"/>
      <c r="X152" s="179"/>
      <c r="Y152" s="179"/>
      <c r="Z152" s="179"/>
      <c r="AA152" s="184"/>
      <c r="AT152" s="185" t="s">
        <v>170</v>
      </c>
      <c r="AU152" s="185" t="s">
        <v>86</v>
      </c>
      <c r="AV152" s="10" t="s">
        <v>86</v>
      </c>
      <c r="AW152" s="10" t="s">
        <v>34</v>
      </c>
      <c r="AX152" s="10" t="s">
        <v>77</v>
      </c>
      <c r="AY152" s="185" t="s">
        <v>163</v>
      </c>
    </row>
    <row r="153" spans="2:65" s="1" customFormat="1" ht="22.5" customHeight="1">
      <c r="B153" s="38"/>
      <c r="C153" s="186" t="s">
        <v>231</v>
      </c>
      <c r="D153" s="186" t="s">
        <v>254</v>
      </c>
      <c r="E153" s="187" t="s">
        <v>594</v>
      </c>
      <c r="F153" s="296" t="s">
        <v>595</v>
      </c>
      <c r="G153" s="296"/>
      <c r="H153" s="296"/>
      <c r="I153" s="296"/>
      <c r="J153" s="188" t="s">
        <v>234</v>
      </c>
      <c r="K153" s="189">
        <v>45.45</v>
      </c>
      <c r="L153" s="297">
        <v>0</v>
      </c>
      <c r="M153" s="298"/>
      <c r="N153" s="299">
        <f>ROUND(L153*K153,2)</f>
        <v>0</v>
      </c>
      <c r="O153" s="291"/>
      <c r="P153" s="291"/>
      <c r="Q153" s="291"/>
      <c r="R153" s="40"/>
      <c r="T153" s="175" t="s">
        <v>21</v>
      </c>
      <c r="U153" s="47" t="s">
        <v>44</v>
      </c>
      <c r="V153" s="39"/>
      <c r="W153" s="176">
        <f>V153*K153</f>
        <v>0</v>
      </c>
      <c r="X153" s="176">
        <v>8.1000000000000003E-2</v>
      </c>
      <c r="Y153" s="176">
        <f>X153*K153</f>
        <v>3.6814500000000003</v>
      </c>
      <c r="Z153" s="176">
        <v>0</v>
      </c>
      <c r="AA153" s="177">
        <f>Z153*K153</f>
        <v>0</v>
      </c>
      <c r="AR153" s="21" t="s">
        <v>199</v>
      </c>
      <c r="AT153" s="21" t="s">
        <v>254</v>
      </c>
      <c r="AU153" s="21" t="s">
        <v>86</v>
      </c>
      <c r="AY153" s="21" t="s">
        <v>163</v>
      </c>
      <c r="BE153" s="113">
        <f>IF(U153="základná",N153,0)</f>
        <v>0</v>
      </c>
      <c r="BF153" s="113">
        <f>IF(U153="znížená",N153,0)</f>
        <v>0</v>
      </c>
      <c r="BG153" s="113">
        <f>IF(U153="zákl. prenesená",N153,0)</f>
        <v>0</v>
      </c>
      <c r="BH153" s="113">
        <f>IF(U153="zníž. prenesená",N153,0)</f>
        <v>0</v>
      </c>
      <c r="BI153" s="113">
        <f>IF(U153="nulová",N153,0)</f>
        <v>0</v>
      </c>
      <c r="BJ153" s="21" t="s">
        <v>86</v>
      </c>
      <c r="BK153" s="113">
        <f>ROUND(L153*K153,2)</f>
        <v>0</v>
      </c>
      <c r="BL153" s="21" t="s">
        <v>92</v>
      </c>
      <c r="BM153" s="21" t="s">
        <v>596</v>
      </c>
    </row>
    <row r="154" spans="2:65" s="1" customFormat="1" ht="22.5" customHeight="1">
      <c r="B154" s="38"/>
      <c r="C154" s="171" t="s">
        <v>236</v>
      </c>
      <c r="D154" s="171" t="s">
        <v>164</v>
      </c>
      <c r="E154" s="172" t="s">
        <v>597</v>
      </c>
      <c r="F154" s="288" t="s">
        <v>598</v>
      </c>
      <c r="G154" s="288"/>
      <c r="H154" s="288"/>
      <c r="I154" s="288"/>
      <c r="J154" s="173" t="s">
        <v>261</v>
      </c>
      <c r="K154" s="174">
        <v>350</v>
      </c>
      <c r="L154" s="289">
        <v>0</v>
      </c>
      <c r="M154" s="290"/>
      <c r="N154" s="291">
        <f>ROUND(L154*K154,2)</f>
        <v>0</v>
      </c>
      <c r="O154" s="291"/>
      <c r="P154" s="291"/>
      <c r="Q154" s="291"/>
      <c r="R154" s="40"/>
      <c r="T154" s="175" t="s">
        <v>21</v>
      </c>
      <c r="U154" s="47" t="s">
        <v>44</v>
      </c>
      <c r="V154" s="39"/>
      <c r="W154" s="176">
        <f>V154*K154</f>
        <v>0</v>
      </c>
      <c r="X154" s="176">
        <v>0</v>
      </c>
      <c r="Y154" s="176">
        <f>X154*K154</f>
        <v>0</v>
      </c>
      <c r="Z154" s="176">
        <v>1.26E-2</v>
      </c>
      <c r="AA154" s="177">
        <f>Z154*K154</f>
        <v>4.41</v>
      </c>
      <c r="AR154" s="21" t="s">
        <v>92</v>
      </c>
      <c r="AT154" s="21" t="s">
        <v>164</v>
      </c>
      <c r="AU154" s="21" t="s">
        <v>86</v>
      </c>
      <c r="AY154" s="21" t="s">
        <v>163</v>
      </c>
      <c r="BE154" s="113">
        <f>IF(U154="základná",N154,0)</f>
        <v>0</v>
      </c>
      <c r="BF154" s="113">
        <f>IF(U154="znížená",N154,0)</f>
        <v>0</v>
      </c>
      <c r="BG154" s="113">
        <f>IF(U154="zákl. prenesená",N154,0)</f>
        <v>0</v>
      </c>
      <c r="BH154" s="113">
        <f>IF(U154="zníž. prenesená",N154,0)</f>
        <v>0</v>
      </c>
      <c r="BI154" s="113">
        <f>IF(U154="nulová",N154,0)</f>
        <v>0</v>
      </c>
      <c r="BJ154" s="21" t="s">
        <v>86</v>
      </c>
      <c r="BK154" s="113">
        <f>ROUND(L154*K154,2)</f>
        <v>0</v>
      </c>
      <c r="BL154" s="21" t="s">
        <v>92</v>
      </c>
      <c r="BM154" s="21" t="s">
        <v>599</v>
      </c>
    </row>
    <row r="155" spans="2:65" s="1" customFormat="1" ht="31.5" customHeight="1">
      <c r="B155" s="38"/>
      <c r="C155" s="171" t="s">
        <v>240</v>
      </c>
      <c r="D155" s="171" t="s">
        <v>164</v>
      </c>
      <c r="E155" s="172" t="s">
        <v>600</v>
      </c>
      <c r="F155" s="288" t="s">
        <v>601</v>
      </c>
      <c r="G155" s="288"/>
      <c r="H155" s="288"/>
      <c r="I155" s="288"/>
      <c r="J155" s="173" t="s">
        <v>213</v>
      </c>
      <c r="K155" s="174">
        <v>4.41</v>
      </c>
      <c r="L155" s="289">
        <v>0</v>
      </c>
      <c r="M155" s="290"/>
      <c r="N155" s="291">
        <f>ROUND(L155*K155,2)</f>
        <v>0</v>
      </c>
      <c r="O155" s="291"/>
      <c r="P155" s="291"/>
      <c r="Q155" s="291"/>
      <c r="R155" s="40"/>
      <c r="T155" s="175" t="s">
        <v>21</v>
      </c>
      <c r="U155" s="47" t="s">
        <v>44</v>
      </c>
      <c r="V155" s="39"/>
      <c r="W155" s="176">
        <f>V155*K155</f>
        <v>0</v>
      </c>
      <c r="X155" s="176">
        <v>0</v>
      </c>
      <c r="Y155" s="176">
        <f>X155*K155</f>
        <v>0</v>
      </c>
      <c r="Z155" s="176">
        <v>0</v>
      </c>
      <c r="AA155" s="177">
        <f>Z155*K155</f>
        <v>0</v>
      </c>
      <c r="AR155" s="21" t="s">
        <v>92</v>
      </c>
      <c r="AT155" s="21" t="s">
        <v>164</v>
      </c>
      <c r="AU155" s="21" t="s">
        <v>86</v>
      </c>
      <c r="AY155" s="21" t="s">
        <v>163</v>
      </c>
      <c r="BE155" s="113">
        <f>IF(U155="základná",N155,0)</f>
        <v>0</v>
      </c>
      <c r="BF155" s="113">
        <f>IF(U155="znížená",N155,0)</f>
        <v>0</v>
      </c>
      <c r="BG155" s="113">
        <f>IF(U155="zákl. prenesená",N155,0)</f>
        <v>0</v>
      </c>
      <c r="BH155" s="113">
        <f>IF(U155="zníž. prenesená",N155,0)</f>
        <v>0</v>
      </c>
      <c r="BI155" s="113">
        <f>IF(U155="nulová",N155,0)</f>
        <v>0</v>
      </c>
      <c r="BJ155" s="21" t="s">
        <v>86</v>
      </c>
      <c r="BK155" s="113">
        <f>ROUND(L155*K155,2)</f>
        <v>0</v>
      </c>
      <c r="BL155" s="21" t="s">
        <v>92</v>
      </c>
      <c r="BM155" s="21" t="s">
        <v>602</v>
      </c>
    </row>
    <row r="156" spans="2:65" s="1" customFormat="1" ht="44.25" customHeight="1">
      <c r="B156" s="38"/>
      <c r="C156" s="171" t="s">
        <v>244</v>
      </c>
      <c r="D156" s="171" t="s">
        <v>164</v>
      </c>
      <c r="E156" s="172" t="s">
        <v>603</v>
      </c>
      <c r="F156" s="288" t="s">
        <v>604</v>
      </c>
      <c r="G156" s="288"/>
      <c r="H156" s="288"/>
      <c r="I156" s="288"/>
      <c r="J156" s="173" t="s">
        <v>213</v>
      </c>
      <c r="K156" s="174">
        <v>4.41</v>
      </c>
      <c r="L156" s="289">
        <v>0</v>
      </c>
      <c r="M156" s="290"/>
      <c r="N156" s="291">
        <f>ROUND(L156*K156,2)</f>
        <v>0</v>
      </c>
      <c r="O156" s="291"/>
      <c r="P156" s="291"/>
      <c r="Q156" s="291"/>
      <c r="R156" s="40"/>
      <c r="T156" s="175" t="s">
        <v>21</v>
      </c>
      <c r="U156" s="47" t="s">
        <v>44</v>
      </c>
      <c r="V156" s="39"/>
      <c r="W156" s="176">
        <f>V156*K156</f>
        <v>0</v>
      </c>
      <c r="X156" s="176">
        <v>0</v>
      </c>
      <c r="Y156" s="176">
        <f>X156*K156</f>
        <v>0</v>
      </c>
      <c r="Z156" s="176">
        <v>0</v>
      </c>
      <c r="AA156" s="177">
        <f>Z156*K156</f>
        <v>0</v>
      </c>
      <c r="AR156" s="21" t="s">
        <v>92</v>
      </c>
      <c r="AT156" s="21" t="s">
        <v>164</v>
      </c>
      <c r="AU156" s="21" t="s">
        <v>86</v>
      </c>
      <c r="AY156" s="21" t="s">
        <v>163</v>
      </c>
      <c r="BE156" s="113">
        <f>IF(U156="základná",N156,0)</f>
        <v>0</v>
      </c>
      <c r="BF156" s="113">
        <f>IF(U156="znížená",N156,0)</f>
        <v>0</v>
      </c>
      <c r="BG156" s="113">
        <f>IF(U156="zákl. prenesená",N156,0)</f>
        <v>0</v>
      </c>
      <c r="BH156" s="113">
        <f>IF(U156="zníž. prenesená",N156,0)</f>
        <v>0</v>
      </c>
      <c r="BI156" s="113">
        <f>IF(U156="nulová",N156,0)</f>
        <v>0</v>
      </c>
      <c r="BJ156" s="21" t="s">
        <v>86</v>
      </c>
      <c r="BK156" s="113">
        <f>ROUND(L156*K156,2)</f>
        <v>0</v>
      </c>
      <c r="BL156" s="21" t="s">
        <v>92</v>
      </c>
      <c r="BM156" s="21" t="s">
        <v>605</v>
      </c>
    </row>
    <row r="157" spans="2:65" s="9" customFormat="1" ht="29.85" customHeight="1">
      <c r="B157" s="160"/>
      <c r="C157" s="161"/>
      <c r="D157" s="170" t="s">
        <v>128</v>
      </c>
      <c r="E157" s="170"/>
      <c r="F157" s="170"/>
      <c r="G157" s="170"/>
      <c r="H157" s="170"/>
      <c r="I157" s="170"/>
      <c r="J157" s="170"/>
      <c r="K157" s="170"/>
      <c r="L157" s="170"/>
      <c r="M157" s="170"/>
      <c r="N157" s="305">
        <f>BK157</f>
        <v>0</v>
      </c>
      <c r="O157" s="306"/>
      <c r="P157" s="306"/>
      <c r="Q157" s="306"/>
      <c r="R157" s="163"/>
      <c r="T157" s="164"/>
      <c r="U157" s="161"/>
      <c r="V157" s="161"/>
      <c r="W157" s="165">
        <f>W158</f>
        <v>0</v>
      </c>
      <c r="X157" s="161"/>
      <c r="Y157" s="165">
        <f>Y158</f>
        <v>0</v>
      </c>
      <c r="Z157" s="161"/>
      <c r="AA157" s="166">
        <f>AA158</f>
        <v>0</v>
      </c>
      <c r="AR157" s="167" t="s">
        <v>83</v>
      </c>
      <c r="AT157" s="168" t="s">
        <v>76</v>
      </c>
      <c r="AU157" s="168" t="s">
        <v>83</v>
      </c>
      <c r="AY157" s="167" t="s">
        <v>163</v>
      </c>
      <c r="BK157" s="169">
        <f>BK158</f>
        <v>0</v>
      </c>
    </row>
    <row r="158" spans="2:65" s="1" customFormat="1" ht="31.5" customHeight="1">
      <c r="B158" s="38"/>
      <c r="C158" s="171" t="s">
        <v>248</v>
      </c>
      <c r="D158" s="171" t="s">
        <v>164</v>
      </c>
      <c r="E158" s="172" t="s">
        <v>606</v>
      </c>
      <c r="F158" s="288" t="s">
        <v>607</v>
      </c>
      <c r="G158" s="288"/>
      <c r="H158" s="288"/>
      <c r="I158" s="288"/>
      <c r="J158" s="173" t="s">
        <v>213</v>
      </c>
      <c r="K158" s="174">
        <v>808.17399999999998</v>
      </c>
      <c r="L158" s="289">
        <v>0</v>
      </c>
      <c r="M158" s="290"/>
      <c r="N158" s="291">
        <f>ROUND(L158*K158,2)</f>
        <v>0</v>
      </c>
      <c r="O158" s="291"/>
      <c r="P158" s="291"/>
      <c r="Q158" s="291"/>
      <c r="R158" s="40"/>
      <c r="T158" s="175" t="s">
        <v>21</v>
      </c>
      <c r="U158" s="47" t="s">
        <v>44</v>
      </c>
      <c r="V158" s="39"/>
      <c r="W158" s="176">
        <f>V158*K158</f>
        <v>0</v>
      </c>
      <c r="X158" s="176">
        <v>0</v>
      </c>
      <c r="Y158" s="176">
        <f>X158*K158</f>
        <v>0</v>
      </c>
      <c r="Z158" s="176">
        <v>0</v>
      </c>
      <c r="AA158" s="177">
        <f>Z158*K158</f>
        <v>0</v>
      </c>
      <c r="AR158" s="21" t="s">
        <v>92</v>
      </c>
      <c r="AT158" s="21" t="s">
        <v>164</v>
      </c>
      <c r="AU158" s="21" t="s">
        <v>86</v>
      </c>
      <c r="AY158" s="21" t="s">
        <v>163</v>
      </c>
      <c r="BE158" s="113">
        <f>IF(U158="základná",N158,0)</f>
        <v>0</v>
      </c>
      <c r="BF158" s="113">
        <f>IF(U158="znížená",N158,0)</f>
        <v>0</v>
      </c>
      <c r="BG158" s="113">
        <f>IF(U158="zákl. prenesená",N158,0)</f>
        <v>0</v>
      </c>
      <c r="BH158" s="113">
        <f>IF(U158="zníž. prenesená",N158,0)</f>
        <v>0</v>
      </c>
      <c r="BI158" s="113">
        <f>IF(U158="nulová",N158,0)</f>
        <v>0</v>
      </c>
      <c r="BJ158" s="21" t="s">
        <v>86</v>
      </c>
      <c r="BK158" s="113">
        <f>ROUND(L158*K158,2)</f>
        <v>0</v>
      </c>
      <c r="BL158" s="21" t="s">
        <v>92</v>
      </c>
      <c r="BM158" s="21" t="s">
        <v>608</v>
      </c>
    </row>
    <row r="159" spans="2:65" s="1" customFormat="1" ht="49.9" customHeight="1">
      <c r="B159" s="38"/>
      <c r="C159" s="39"/>
      <c r="D159" s="162" t="s">
        <v>542</v>
      </c>
      <c r="E159" s="39"/>
      <c r="F159" s="39"/>
      <c r="G159" s="39"/>
      <c r="H159" s="39"/>
      <c r="I159" s="39"/>
      <c r="J159" s="39"/>
      <c r="K159" s="39"/>
      <c r="L159" s="39"/>
      <c r="M159" s="39"/>
      <c r="N159" s="307">
        <f t="shared" ref="N159:N164" si="5">BK159</f>
        <v>0</v>
      </c>
      <c r="O159" s="308"/>
      <c r="P159" s="308"/>
      <c r="Q159" s="308"/>
      <c r="R159" s="40"/>
      <c r="T159" s="146"/>
      <c r="U159" s="39"/>
      <c r="V159" s="39"/>
      <c r="W159" s="39"/>
      <c r="X159" s="39"/>
      <c r="Y159" s="39"/>
      <c r="Z159" s="39"/>
      <c r="AA159" s="81"/>
      <c r="AT159" s="21" t="s">
        <v>76</v>
      </c>
      <c r="AU159" s="21" t="s">
        <v>77</v>
      </c>
      <c r="AY159" s="21" t="s">
        <v>543</v>
      </c>
      <c r="BK159" s="113">
        <f>SUM(BK160:BK164)</f>
        <v>0</v>
      </c>
    </row>
    <row r="160" spans="2:65" s="1" customFormat="1" ht="22.35" customHeight="1">
      <c r="B160" s="38"/>
      <c r="C160" s="199" t="s">
        <v>21</v>
      </c>
      <c r="D160" s="199" t="s">
        <v>164</v>
      </c>
      <c r="E160" s="200" t="s">
        <v>21</v>
      </c>
      <c r="F160" s="302" t="s">
        <v>21</v>
      </c>
      <c r="G160" s="302"/>
      <c r="H160" s="302"/>
      <c r="I160" s="302"/>
      <c r="J160" s="201" t="s">
        <v>21</v>
      </c>
      <c r="K160" s="198"/>
      <c r="L160" s="289"/>
      <c r="M160" s="291"/>
      <c r="N160" s="291">
        <f t="shared" si="5"/>
        <v>0</v>
      </c>
      <c r="O160" s="291"/>
      <c r="P160" s="291"/>
      <c r="Q160" s="291"/>
      <c r="R160" s="40"/>
      <c r="T160" s="175" t="s">
        <v>21</v>
      </c>
      <c r="U160" s="202" t="s">
        <v>44</v>
      </c>
      <c r="V160" s="39"/>
      <c r="W160" s="39"/>
      <c r="X160" s="39"/>
      <c r="Y160" s="39"/>
      <c r="Z160" s="39"/>
      <c r="AA160" s="81"/>
      <c r="AT160" s="21" t="s">
        <v>543</v>
      </c>
      <c r="AU160" s="21" t="s">
        <v>83</v>
      </c>
      <c r="AY160" s="21" t="s">
        <v>543</v>
      </c>
      <c r="BE160" s="113">
        <f>IF(U160="základná",N160,0)</f>
        <v>0</v>
      </c>
      <c r="BF160" s="113">
        <f>IF(U160="znížená",N160,0)</f>
        <v>0</v>
      </c>
      <c r="BG160" s="113">
        <f>IF(U160="zákl. prenesená",N160,0)</f>
        <v>0</v>
      </c>
      <c r="BH160" s="113">
        <f>IF(U160="zníž. prenesená",N160,0)</f>
        <v>0</v>
      </c>
      <c r="BI160" s="113">
        <f>IF(U160="nulová",N160,0)</f>
        <v>0</v>
      </c>
      <c r="BJ160" s="21" t="s">
        <v>86</v>
      </c>
      <c r="BK160" s="113">
        <f>L160*K160</f>
        <v>0</v>
      </c>
    </row>
    <row r="161" spans="2:63" s="1" customFormat="1" ht="22.35" customHeight="1">
      <c r="B161" s="38"/>
      <c r="C161" s="199" t="s">
        <v>21</v>
      </c>
      <c r="D161" s="199" t="s">
        <v>164</v>
      </c>
      <c r="E161" s="200" t="s">
        <v>21</v>
      </c>
      <c r="F161" s="302" t="s">
        <v>21</v>
      </c>
      <c r="G161" s="302"/>
      <c r="H161" s="302"/>
      <c r="I161" s="302"/>
      <c r="J161" s="201" t="s">
        <v>21</v>
      </c>
      <c r="K161" s="198"/>
      <c r="L161" s="289"/>
      <c r="M161" s="291"/>
      <c r="N161" s="291">
        <f t="shared" si="5"/>
        <v>0</v>
      </c>
      <c r="O161" s="291"/>
      <c r="P161" s="291"/>
      <c r="Q161" s="291"/>
      <c r="R161" s="40"/>
      <c r="T161" s="175" t="s">
        <v>21</v>
      </c>
      <c r="U161" s="202" t="s">
        <v>44</v>
      </c>
      <c r="V161" s="39"/>
      <c r="W161" s="39"/>
      <c r="X161" s="39"/>
      <c r="Y161" s="39"/>
      <c r="Z161" s="39"/>
      <c r="AA161" s="81"/>
      <c r="AT161" s="21" t="s">
        <v>543</v>
      </c>
      <c r="AU161" s="21" t="s">
        <v>83</v>
      </c>
      <c r="AY161" s="21" t="s">
        <v>543</v>
      </c>
      <c r="BE161" s="113">
        <f>IF(U161="základná",N161,0)</f>
        <v>0</v>
      </c>
      <c r="BF161" s="113">
        <f>IF(U161="znížená",N161,0)</f>
        <v>0</v>
      </c>
      <c r="BG161" s="113">
        <f>IF(U161="zákl. prenesená",N161,0)</f>
        <v>0</v>
      </c>
      <c r="BH161" s="113">
        <f>IF(U161="zníž. prenesená",N161,0)</f>
        <v>0</v>
      </c>
      <c r="BI161" s="113">
        <f>IF(U161="nulová",N161,0)</f>
        <v>0</v>
      </c>
      <c r="BJ161" s="21" t="s">
        <v>86</v>
      </c>
      <c r="BK161" s="113">
        <f>L161*K161</f>
        <v>0</v>
      </c>
    </row>
    <row r="162" spans="2:63" s="1" customFormat="1" ht="22.35" customHeight="1">
      <c r="B162" s="38"/>
      <c r="C162" s="199" t="s">
        <v>21</v>
      </c>
      <c r="D162" s="199" t="s">
        <v>164</v>
      </c>
      <c r="E162" s="200" t="s">
        <v>21</v>
      </c>
      <c r="F162" s="302" t="s">
        <v>21</v>
      </c>
      <c r="G162" s="302"/>
      <c r="H162" s="302"/>
      <c r="I162" s="302"/>
      <c r="J162" s="201" t="s">
        <v>21</v>
      </c>
      <c r="K162" s="198"/>
      <c r="L162" s="289"/>
      <c r="M162" s="291"/>
      <c r="N162" s="291">
        <f t="shared" si="5"/>
        <v>0</v>
      </c>
      <c r="O162" s="291"/>
      <c r="P162" s="291"/>
      <c r="Q162" s="291"/>
      <c r="R162" s="40"/>
      <c r="T162" s="175" t="s">
        <v>21</v>
      </c>
      <c r="U162" s="202" t="s">
        <v>44</v>
      </c>
      <c r="V162" s="39"/>
      <c r="W162" s="39"/>
      <c r="X162" s="39"/>
      <c r="Y162" s="39"/>
      <c r="Z162" s="39"/>
      <c r="AA162" s="81"/>
      <c r="AT162" s="21" t="s">
        <v>543</v>
      </c>
      <c r="AU162" s="21" t="s">
        <v>83</v>
      </c>
      <c r="AY162" s="21" t="s">
        <v>543</v>
      </c>
      <c r="BE162" s="113">
        <f>IF(U162="základná",N162,0)</f>
        <v>0</v>
      </c>
      <c r="BF162" s="113">
        <f>IF(U162="znížená",N162,0)</f>
        <v>0</v>
      </c>
      <c r="BG162" s="113">
        <f>IF(U162="zákl. prenesená",N162,0)</f>
        <v>0</v>
      </c>
      <c r="BH162" s="113">
        <f>IF(U162="zníž. prenesená",N162,0)</f>
        <v>0</v>
      </c>
      <c r="BI162" s="113">
        <f>IF(U162="nulová",N162,0)</f>
        <v>0</v>
      </c>
      <c r="BJ162" s="21" t="s">
        <v>86</v>
      </c>
      <c r="BK162" s="113">
        <f>L162*K162</f>
        <v>0</v>
      </c>
    </row>
    <row r="163" spans="2:63" s="1" customFormat="1" ht="22.35" customHeight="1">
      <c r="B163" s="38"/>
      <c r="C163" s="199" t="s">
        <v>21</v>
      </c>
      <c r="D163" s="199" t="s">
        <v>164</v>
      </c>
      <c r="E163" s="200" t="s">
        <v>21</v>
      </c>
      <c r="F163" s="302" t="s">
        <v>21</v>
      </c>
      <c r="G163" s="302"/>
      <c r="H163" s="302"/>
      <c r="I163" s="302"/>
      <c r="J163" s="201" t="s">
        <v>21</v>
      </c>
      <c r="K163" s="198"/>
      <c r="L163" s="289"/>
      <c r="M163" s="291"/>
      <c r="N163" s="291">
        <f t="shared" si="5"/>
        <v>0</v>
      </c>
      <c r="O163" s="291"/>
      <c r="P163" s="291"/>
      <c r="Q163" s="291"/>
      <c r="R163" s="40"/>
      <c r="T163" s="175" t="s">
        <v>21</v>
      </c>
      <c r="U163" s="202" t="s">
        <v>44</v>
      </c>
      <c r="V163" s="39"/>
      <c r="W163" s="39"/>
      <c r="X163" s="39"/>
      <c r="Y163" s="39"/>
      <c r="Z163" s="39"/>
      <c r="AA163" s="81"/>
      <c r="AT163" s="21" t="s">
        <v>543</v>
      </c>
      <c r="AU163" s="21" t="s">
        <v>83</v>
      </c>
      <c r="AY163" s="21" t="s">
        <v>543</v>
      </c>
      <c r="BE163" s="113">
        <f>IF(U163="základná",N163,0)</f>
        <v>0</v>
      </c>
      <c r="BF163" s="113">
        <f>IF(U163="znížená",N163,0)</f>
        <v>0</v>
      </c>
      <c r="BG163" s="113">
        <f>IF(U163="zákl. prenesená",N163,0)</f>
        <v>0</v>
      </c>
      <c r="BH163" s="113">
        <f>IF(U163="zníž. prenesená",N163,0)</f>
        <v>0</v>
      </c>
      <c r="BI163" s="113">
        <f>IF(U163="nulová",N163,0)</f>
        <v>0</v>
      </c>
      <c r="BJ163" s="21" t="s">
        <v>86</v>
      </c>
      <c r="BK163" s="113">
        <f>L163*K163</f>
        <v>0</v>
      </c>
    </row>
    <row r="164" spans="2:63" s="1" customFormat="1" ht="22.35" customHeight="1">
      <c r="B164" s="38"/>
      <c r="C164" s="199" t="s">
        <v>21</v>
      </c>
      <c r="D164" s="199" t="s">
        <v>164</v>
      </c>
      <c r="E164" s="200" t="s">
        <v>21</v>
      </c>
      <c r="F164" s="302" t="s">
        <v>21</v>
      </c>
      <c r="G164" s="302"/>
      <c r="H164" s="302"/>
      <c r="I164" s="302"/>
      <c r="J164" s="201" t="s">
        <v>21</v>
      </c>
      <c r="K164" s="198"/>
      <c r="L164" s="289"/>
      <c r="M164" s="291"/>
      <c r="N164" s="291">
        <f t="shared" si="5"/>
        <v>0</v>
      </c>
      <c r="O164" s="291"/>
      <c r="P164" s="291"/>
      <c r="Q164" s="291"/>
      <c r="R164" s="40"/>
      <c r="T164" s="175" t="s">
        <v>21</v>
      </c>
      <c r="U164" s="202" t="s">
        <v>44</v>
      </c>
      <c r="V164" s="59"/>
      <c r="W164" s="59"/>
      <c r="X164" s="59"/>
      <c r="Y164" s="59"/>
      <c r="Z164" s="59"/>
      <c r="AA164" s="61"/>
      <c r="AT164" s="21" t="s">
        <v>543</v>
      </c>
      <c r="AU164" s="21" t="s">
        <v>83</v>
      </c>
      <c r="AY164" s="21" t="s">
        <v>543</v>
      </c>
      <c r="BE164" s="113">
        <f>IF(U164="základná",N164,0)</f>
        <v>0</v>
      </c>
      <c r="BF164" s="113">
        <f>IF(U164="znížená",N164,0)</f>
        <v>0</v>
      </c>
      <c r="BG164" s="113">
        <f>IF(U164="zákl. prenesená",N164,0)</f>
        <v>0</v>
      </c>
      <c r="BH164" s="113">
        <f>IF(U164="zníž. prenesená",N164,0)</f>
        <v>0</v>
      </c>
      <c r="BI164" s="113">
        <f>IF(U164="nulová",N164,0)</f>
        <v>0</v>
      </c>
      <c r="BJ164" s="21" t="s">
        <v>86</v>
      </c>
      <c r="BK164" s="113">
        <f>L164*K164</f>
        <v>0</v>
      </c>
    </row>
    <row r="165" spans="2:63" s="1" customFormat="1" ht="6.95" customHeight="1">
      <c r="B165" s="62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4"/>
    </row>
  </sheetData>
  <sheetProtection algorithmName="SHA-512" hashValue="E7fm4LDcg3LP8bdK+fO8DZPntpkE3Bybc4wgIRYjP+5VI0O7azEig5++llO+sB1Ag1fE31cLNgmZijaQwfQy+g==" saltValue="He0LWfngnYK0ECTfFvrLgw==" spinCount="100000" sheet="1" objects="1" scenarios="1" formatCells="0" formatColumns="0" formatRows="0" sort="0" autoFilter="0"/>
  <mergeCells count="156">
    <mergeCell ref="S2:AC2"/>
    <mergeCell ref="N122:Q122"/>
    <mergeCell ref="N123:Q123"/>
    <mergeCell ref="N124:Q124"/>
    <mergeCell ref="N136:Q136"/>
    <mergeCell ref="N141:Q141"/>
    <mergeCell ref="N150:Q150"/>
    <mergeCell ref="N157:Q157"/>
    <mergeCell ref="N159:Q159"/>
    <mergeCell ref="N155:Q155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H1:K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54:I154"/>
    <mergeCell ref="L154:M154"/>
    <mergeCell ref="N154:Q154"/>
    <mergeCell ref="F155:I155"/>
    <mergeCell ref="L155:M155"/>
    <mergeCell ref="F156:I156"/>
    <mergeCell ref="L156:M156"/>
    <mergeCell ref="N156:Q156"/>
    <mergeCell ref="F148:I148"/>
    <mergeCell ref="F149:I149"/>
    <mergeCell ref="L149:M149"/>
    <mergeCell ref="N149:Q149"/>
    <mergeCell ref="F151:I151"/>
    <mergeCell ref="L151:M151"/>
    <mergeCell ref="N151:Q151"/>
    <mergeCell ref="F152:I152"/>
    <mergeCell ref="F153:I153"/>
    <mergeCell ref="L153:M153"/>
    <mergeCell ref="N153:Q153"/>
    <mergeCell ref="F144:I144"/>
    <mergeCell ref="L144:M144"/>
    <mergeCell ref="N144:Q144"/>
    <mergeCell ref="F145:I145"/>
    <mergeCell ref="L145:M145"/>
    <mergeCell ref="N145:Q145"/>
    <mergeCell ref="F146:I146"/>
    <mergeCell ref="F147:I147"/>
    <mergeCell ref="L147:M147"/>
    <mergeCell ref="N147:Q147"/>
    <mergeCell ref="F138:I138"/>
    <mergeCell ref="F139:I139"/>
    <mergeCell ref="L139:M139"/>
    <mergeCell ref="N139:Q139"/>
    <mergeCell ref="F140:I140"/>
    <mergeCell ref="F142:I142"/>
    <mergeCell ref="L142:M142"/>
    <mergeCell ref="N142:Q142"/>
    <mergeCell ref="F143:I143"/>
    <mergeCell ref="F132:I132"/>
    <mergeCell ref="F133:I133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F125:I125"/>
    <mergeCell ref="L125:M125"/>
    <mergeCell ref="N125:Q125"/>
    <mergeCell ref="F126:I126"/>
    <mergeCell ref="F127:I127"/>
    <mergeCell ref="F128:I128"/>
    <mergeCell ref="F129:I129"/>
    <mergeCell ref="F130:I130"/>
    <mergeCell ref="F131:I131"/>
    <mergeCell ref="L131:M131"/>
    <mergeCell ref="N131:Q131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160:D165">
      <formula1>"K, M"</formula1>
    </dataValidation>
    <dataValidation type="list" allowBlank="1" showInputMessage="1" showErrorMessage="1" error="Povolené sú hodnoty základná, znížená, nulová." sqref="U160:U165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107</v>
      </c>
      <c r="G1" s="17"/>
      <c r="H1" s="309" t="s">
        <v>108</v>
      </c>
      <c r="I1" s="309"/>
      <c r="J1" s="309"/>
      <c r="K1" s="309"/>
      <c r="L1" s="17" t="s">
        <v>109</v>
      </c>
      <c r="M1" s="15"/>
      <c r="N1" s="15"/>
      <c r="O1" s="16" t="s">
        <v>110</v>
      </c>
      <c r="P1" s="15"/>
      <c r="Q1" s="15"/>
      <c r="R1" s="15"/>
      <c r="S1" s="17" t="s">
        <v>111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55" t="s">
        <v>8</v>
      </c>
      <c r="T2" s="256"/>
      <c r="U2" s="256"/>
      <c r="V2" s="256"/>
      <c r="W2" s="256"/>
      <c r="X2" s="256"/>
      <c r="Y2" s="256"/>
      <c r="Z2" s="256"/>
      <c r="AA2" s="256"/>
      <c r="AB2" s="256"/>
      <c r="AC2" s="256"/>
      <c r="AT2" s="21" t="s">
        <v>91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21" t="s">
        <v>112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6"/>
      <c r="T4" s="27" t="s">
        <v>12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18</v>
      </c>
      <c r="E6" s="29"/>
      <c r="F6" s="266" t="str">
        <f>'Rekapitulácia stavby'!K6</f>
        <v>Centrálny zberný dvor</v>
      </c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9"/>
      <c r="R6" s="26"/>
    </row>
    <row r="7" spans="1:66" s="1" customFormat="1" ht="32.85" customHeight="1">
      <c r="B7" s="38"/>
      <c r="C7" s="39"/>
      <c r="D7" s="32" t="s">
        <v>113</v>
      </c>
      <c r="E7" s="39"/>
      <c r="F7" s="227" t="s">
        <v>609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9"/>
      <c r="R7" s="40"/>
    </row>
    <row r="8" spans="1:66" s="1" customFormat="1" ht="14.45" customHeight="1">
      <c r="B8" s="38"/>
      <c r="C8" s="39"/>
      <c r="D8" s="33" t="s">
        <v>20</v>
      </c>
      <c r="E8" s="39"/>
      <c r="F8" s="31" t="s">
        <v>21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21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69" t="str">
        <f>'Rekapitulácia stavby'!AN8</f>
        <v>4. 6. 2018</v>
      </c>
      <c r="P9" s="27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25" t="s">
        <v>21</v>
      </c>
      <c r="P11" s="225"/>
      <c r="Q11" s="39"/>
      <c r="R11" s="40"/>
    </row>
    <row r="12" spans="1:66" s="1" customFormat="1" ht="18" customHeight="1">
      <c r="B12" s="38"/>
      <c r="C12" s="39"/>
      <c r="D12" s="39"/>
      <c r="E12" s="31" t="s">
        <v>24</v>
      </c>
      <c r="F12" s="39"/>
      <c r="G12" s="39"/>
      <c r="H12" s="39"/>
      <c r="I12" s="39"/>
      <c r="J12" s="39"/>
      <c r="K12" s="39"/>
      <c r="L12" s="39"/>
      <c r="M12" s="33" t="s">
        <v>29</v>
      </c>
      <c r="N12" s="39"/>
      <c r="O12" s="225" t="s">
        <v>21</v>
      </c>
      <c r="P12" s="22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30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71" t="str">
        <f>IF('Rekapitulácia stavby'!AN13="","",'Rekapitulácia stavby'!AN13)</f>
        <v>Vyplň údaj</v>
      </c>
      <c r="P14" s="225"/>
      <c r="Q14" s="39"/>
      <c r="R14" s="40"/>
    </row>
    <row r="15" spans="1:66" s="1" customFormat="1" ht="18" customHeight="1">
      <c r="B15" s="38"/>
      <c r="C15" s="39"/>
      <c r="D15" s="39"/>
      <c r="E15" s="271" t="str">
        <f>IF('Rekapitulácia stavby'!E14="","",'Rekapitulácia stavby'!E14)</f>
        <v>Vyplň údaj</v>
      </c>
      <c r="F15" s="272"/>
      <c r="G15" s="272"/>
      <c r="H15" s="272"/>
      <c r="I15" s="272"/>
      <c r="J15" s="272"/>
      <c r="K15" s="272"/>
      <c r="L15" s="272"/>
      <c r="M15" s="33" t="s">
        <v>29</v>
      </c>
      <c r="N15" s="39"/>
      <c r="O15" s="271" t="str">
        <f>IF('Rekapitulácia stavby'!AN14="","",'Rekapitulácia stavby'!AN14)</f>
        <v>Vyplň údaj</v>
      </c>
      <c r="P15" s="22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32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25" t="s">
        <v>21</v>
      </c>
      <c r="P17" s="225"/>
      <c r="Q17" s="39"/>
      <c r="R17" s="40"/>
    </row>
    <row r="18" spans="2:18" s="1" customFormat="1" ht="18" customHeight="1">
      <c r="B18" s="38"/>
      <c r="C18" s="39"/>
      <c r="D18" s="39"/>
      <c r="E18" s="31" t="s">
        <v>33</v>
      </c>
      <c r="F18" s="39"/>
      <c r="G18" s="39"/>
      <c r="H18" s="39"/>
      <c r="I18" s="39"/>
      <c r="J18" s="39"/>
      <c r="K18" s="39"/>
      <c r="L18" s="39"/>
      <c r="M18" s="33" t="s">
        <v>29</v>
      </c>
      <c r="N18" s="39"/>
      <c r="O18" s="225" t="s">
        <v>21</v>
      </c>
      <c r="P18" s="22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25" t="s">
        <v>21</v>
      </c>
      <c r="P20" s="225"/>
      <c r="Q20" s="39"/>
      <c r="R20" s="40"/>
    </row>
    <row r="21" spans="2:18" s="1" customFormat="1" ht="18" customHeight="1">
      <c r="B21" s="38"/>
      <c r="C21" s="39"/>
      <c r="D21" s="39"/>
      <c r="E21" s="31" t="s">
        <v>36</v>
      </c>
      <c r="F21" s="39"/>
      <c r="G21" s="39"/>
      <c r="H21" s="39"/>
      <c r="I21" s="39"/>
      <c r="J21" s="39"/>
      <c r="K21" s="39"/>
      <c r="L21" s="39"/>
      <c r="M21" s="33" t="s">
        <v>29</v>
      </c>
      <c r="N21" s="39"/>
      <c r="O21" s="225" t="s">
        <v>21</v>
      </c>
      <c r="P21" s="22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30" t="s">
        <v>21</v>
      </c>
      <c r="F24" s="230"/>
      <c r="G24" s="230"/>
      <c r="H24" s="230"/>
      <c r="I24" s="230"/>
      <c r="J24" s="230"/>
      <c r="K24" s="230"/>
      <c r="L24" s="23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115</v>
      </c>
      <c r="E27" s="39"/>
      <c r="F27" s="39"/>
      <c r="G27" s="39"/>
      <c r="H27" s="39"/>
      <c r="I27" s="39"/>
      <c r="J27" s="39"/>
      <c r="K27" s="39"/>
      <c r="L27" s="39"/>
      <c r="M27" s="231">
        <f>N88</f>
        <v>0</v>
      </c>
      <c r="N27" s="231"/>
      <c r="O27" s="231"/>
      <c r="P27" s="231"/>
      <c r="Q27" s="39"/>
      <c r="R27" s="40"/>
    </row>
    <row r="28" spans="2:18" s="1" customFormat="1" ht="14.45" customHeight="1">
      <c r="B28" s="38"/>
      <c r="C28" s="39"/>
      <c r="D28" s="37" t="s">
        <v>101</v>
      </c>
      <c r="E28" s="39"/>
      <c r="F28" s="39"/>
      <c r="G28" s="39"/>
      <c r="H28" s="39"/>
      <c r="I28" s="39"/>
      <c r="J28" s="39"/>
      <c r="K28" s="39"/>
      <c r="L28" s="39"/>
      <c r="M28" s="231">
        <f>N97</f>
        <v>0</v>
      </c>
      <c r="N28" s="231"/>
      <c r="O28" s="231"/>
      <c r="P28" s="23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40</v>
      </c>
      <c r="E30" s="39"/>
      <c r="F30" s="39"/>
      <c r="G30" s="39"/>
      <c r="H30" s="39"/>
      <c r="I30" s="39"/>
      <c r="J30" s="39"/>
      <c r="K30" s="39"/>
      <c r="L30" s="39"/>
      <c r="M30" s="273">
        <f>ROUND(M27+M28,2)</f>
        <v>0</v>
      </c>
      <c r="N30" s="268"/>
      <c r="O30" s="268"/>
      <c r="P30" s="268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41</v>
      </c>
      <c r="E32" s="45" t="s">
        <v>42</v>
      </c>
      <c r="F32" s="46">
        <v>0.2</v>
      </c>
      <c r="G32" s="125" t="s">
        <v>43</v>
      </c>
      <c r="H32" s="274">
        <f>ROUND((((SUM(BE97:BE104)+SUM(BE122:BE145))+SUM(BE147:BE151))),2)</f>
        <v>0</v>
      </c>
      <c r="I32" s="268"/>
      <c r="J32" s="268"/>
      <c r="K32" s="39"/>
      <c r="L32" s="39"/>
      <c r="M32" s="274">
        <f>ROUND(((ROUND((SUM(BE97:BE104)+SUM(BE122:BE145)), 2)*F32)+SUM(BE147:BE151)*F32),2)</f>
        <v>0</v>
      </c>
      <c r="N32" s="268"/>
      <c r="O32" s="268"/>
      <c r="P32" s="268"/>
      <c r="Q32" s="39"/>
      <c r="R32" s="40"/>
    </row>
    <row r="33" spans="2:18" s="1" customFormat="1" ht="14.45" customHeight="1">
      <c r="B33" s="38"/>
      <c r="C33" s="39"/>
      <c r="D33" s="39"/>
      <c r="E33" s="45" t="s">
        <v>44</v>
      </c>
      <c r="F33" s="46">
        <v>0.2</v>
      </c>
      <c r="G33" s="125" t="s">
        <v>43</v>
      </c>
      <c r="H33" s="274">
        <f>ROUND((((SUM(BF97:BF104)+SUM(BF122:BF145))+SUM(BF147:BF151))),2)</f>
        <v>0</v>
      </c>
      <c r="I33" s="268"/>
      <c r="J33" s="268"/>
      <c r="K33" s="39"/>
      <c r="L33" s="39"/>
      <c r="M33" s="274">
        <f>ROUND(((ROUND((SUM(BF97:BF104)+SUM(BF122:BF145)), 2)*F33)+SUM(BF147:BF151)*F33),2)</f>
        <v>0</v>
      </c>
      <c r="N33" s="268"/>
      <c r="O33" s="268"/>
      <c r="P33" s="268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0.2</v>
      </c>
      <c r="G34" s="125" t="s">
        <v>43</v>
      </c>
      <c r="H34" s="274">
        <f>ROUND((((SUM(BG97:BG104)+SUM(BG122:BG145))+SUM(BG147:BG151))),2)</f>
        <v>0</v>
      </c>
      <c r="I34" s="268"/>
      <c r="J34" s="268"/>
      <c r="K34" s="39"/>
      <c r="L34" s="39"/>
      <c r="M34" s="274">
        <v>0</v>
      </c>
      <c r="N34" s="268"/>
      <c r="O34" s="268"/>
      <c r="P34" s="268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0.2</v>
      </c>
      <c r="G35" s="125" t="s">
        <v>43</v>
      </c>
      <c r="H35" s="274">
        <f>ROUND((((SUM(BH97:BH104)+SUM(BH122:BH145))+SUM(BH147:BH151))),2)</f>
        <v>0</v>
      </c>
      <c r="I35" s="268"/>
      <c r="J35" s="268"/>
      <c r="K35" s="39"/>
      <c r="L35" s="39"/>
      <c r="M35" s="274">
        <v>0</v>
      </c>
      <c r="N35" s="268"/>
      <c r="O35" s="268"/>
      <c r="P35" s="268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47</v>
      </c>
      <c r="F36" s="46">
        <v>0</v>
      </c>
      <c r="G36" s="125" t="s">
        <v>43</v>
      </c>
      <c r="H36" s="274">
        <f>ROUND((((SUM(BI97:BI104)+SUM(BI122:BI145))+SUM(BI147:BI151))),2)</f>
        <v>0</v>
      </c>
      <c r="I36" s="268"/>
      <c r="J36" s="268"/>
      <c r="K36" s="39"/>
      <c r="L36" s="39"/>
      <c r="M36" s="274">
        <v>0</v>
      </c>
      <c r="N36" s="268"/>
      <c r="O36" s="268"/>
      <c r="P36" s="268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48</v>
      </c>
      <c r="E38" s="82"/>
      <c r="F38" s="82"/>
      <c r="G38" s="127" t="s">
        <v>49</v>
      </c>
      <c r="H38" s="128" t="s">
        <v>50</v>
      </c>
      <c r="I38" s="82"/>
      <c r="J38" s="82"/>
      <c r="K38" s="82"/>
      <c r="L38" s="275">
        <f>SUM(M30:M36)</f>
        <v>0</v>
      </c>
      <c r="M38" s="275"/>
      <c r="N38" s="275"/>
      <c r="O38" s="275"/>
      <c r="P38" s="276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21" t="s">
        <v>116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18</v>
      </c>
      <c r="D78" s="39"/>
      <c r="E78" s="39"/>
      <c r="F78" s="266" t="str">
        <f>F6</f>
        <v>Centrálny zberný dvor</v>
      </c>
      <c r="G78" s="267"/>
      <c r="H78" s="267"/>
      <c r="I78" s="267"/>
      <c r="J78" s="267"/>
      <c r="K78" s="267"/>
      <c r="L78" s="267"/>
      <c r="M78" s="267"/>
      <c r="N78" s="267"/>
      <c r="O78" s="267"/>
      <c r="P78" s="267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113</v>
      </c>
      <c r="D79" s="39"/>
      <c r="E79" s="39"/>
      <c r="F79" s="257" t="str">
        <f>F7</f>
        <v>3 - SO 03 Oplotenie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Obec Slavošovce</v>
      </c>
      <c r="G81" s="39"/>
      <c r="H81" s="39"/>
      <c r="I81" s="39"/>
      <c r="J81" s="39"/>
      <c r="K81" s="33" t="s">
        <v>25</v>
      </c>
      <c r="L81" s="39"/>
      <c r="M81" s="270" t="str">
        <f>IF(O9="","",O9)</f>
        <v>4. 6. 2018</v>
      </c>
      <c r="N81" s="270"/>
      <c r="O81" s="270"/>
      <c r="P81" s="270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 ht="15">
      <c r="B83" s="38"/>
      <c r="C83" s="33" t="s">
        <v>27</v>
      </c>
      <c r="D83" s="39"/>
      <c r="E83" s="39"/>
      <c r="F83" s="31" t="str">
        <f>E12</f>
        <v>Obec Slavošovce</v>
      </c>
      <c r="G83" s="39"/>
      <c r="H83" s="39"/>
      <c r="I83" s="39"/>
      <c r="J83" s="39"/>
      <c r="K83" s="33" t="s">
        <v>32</v>
      </c>
      <c r="L83" s="39"/>
      <c r="M83" s="225" t="str">
        <f>E18</f>
        <v>Ing. Ján Nebus</v>
      </c>
      <c r="N83" s="225"/>
      <c r="O83" s="225"/>
      <c r="P83" s="225"/>
      <c r="Q83" s="225"/>
      <c r="R83" s="40"/>
      <c r="T83" s="132"/>
      <c r="U83" s="132"/>
    </row>
    <row r="84" spans="2:47" s="1" customFormat="1" ht="14.45" customHeight="1">
      <c r="B84" s="38"/>
      <c r="C84" s="33" t="s">
        <v>30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25" t="str">
        <f>E21</f>
        <v>Anna Hricová</v>
      </c>
      <c r="N84" s="225"/>
      <c r="O84" s="225"/>
      <c r="P84" s="225"/>
      <c r="Q84" s="225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7" t="s">
        <v>117</v>
      </c>
      <c r="D86" s="278"/>
      <c r="E86" s="278"/>
      <c r="F86" s="278"/>
      <c r="G86" s="278"/>
      <c r="H86" s="121"/>
      <c r="I86" s="121"/>
      <c r="J86" s="121"/>
      <c r="K86" s="121"/>
      <c r="L86" s="121"/>
      <c r="M86" s="121"/>
      <c r="N86" s="277" t="s">
        <v>118</v>
      </c>
      <c r="O86" s="278"/>
      <c r="P86" s="278"/>
      <c r="Q86" s="278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N122</f>
        <v>0</v>
      </c>
      <c r="O88" s="279"/>
      <c r="P88" s="279"/>
      <c r="Q88" s="279"/>
      <c r="R88" s="40"/>
      <c r="T88" s="132"/>
      <c r="U88" s="132"/>
      <c r="AU88" s="21" t="s">
        <v>120</v>
      </c>
    </row>
    <row r="89" spans="2:47" s="6" customFormat="1" ht="24.95" customHeight="1">
      <c r="B89" s="134"/>
      <c r="C89" s="135"/>
      <c r="D89" s="136" t="s">
        <v>121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80">
        <f>N123</f>
        <v>0</v>
      </c>
      <c r="O89" s="281"/>
      <c r="P89" s="281"/>
      <c r="Q89" s="281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122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3">
        <f>N124</f>
        <v>0</v>
      </c>
      <c r="O90" s="282"/>
      <c r="P90" s="282"/>
      <c r="Q90" s="282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124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3">
        <f>N127</f>
        <v>0</v>
      </c>
      <c r="O91" s="282"/>
      <c r="P91" s="282"/>
      <c r="Q91" s="282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128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3">
        <f>N132</f>
        <v>0</v>
      </c>
      <c r="O92" s="282"/>
      <c r="P92" s="282"/>
      <c r="Q92" s="282"/>
      <c r="R92" s="141"/>
      <c r="T92" s="142"/>
      <c r="U92" s="142"/>
    </row>
    <row r="93" spans="2:47" s="6" customFormat="1" ht="24.95" customHeight="1">
      <c r="B93" s="134"/>
      <c r="C93" s="135"/>
      <c r="D93" s="136" t="s">
        <v>129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80">
        <f>N134</f>
        <v>0</v>
      </c>
      <c r="O93" s="281"/>
      <c r="P93" s="281"/>
      <c r="Q93" s="281"/>
      <c r="R93" s="137"/>
      <c r="T93" s="138"/>
      <c r="U93" s="138"/>
    </row>
    <row r="94" spans="2:47" s="7" customFormat="1" ht="19.899999999999999" customHeight="1">
      <c r="B94" s="139"/>
      <c r="C94" s="140"/>
      <c r="D94" s="109" t="s">
        <v>134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3">
        <f>N135</f>
        <v>0</v>
      </c>
      <c r="O94" s="282"/>
      <c r="P94" s="282"/>
      <c r="Q94" s="282"/>
      <c r="R94" s="141"/>
      <c r="T94" s="142"/>
      <c r="U94" s="142"/>
    </row>
    <row r="95" spans="2:47" s="6" customFormat="1" ht="21.75" customHeight="1">
      <c r="B95" s="134"/>
      <c r="C95" s="135"/>
      <c r="D95" s="136" t="s">
        <v>139</v>
      </c>
      <c r="E95" s="135"/>
      <c r="F95" s="135"/>
      <c r="G95" s="135"/>
      <c r="H95" s="135"/>
      <c r="I95" s="135"/>
      <c r="J95" s="135"/>
      <c r="K95" s="135"/>
      <c r="L95" s="135"/>
      <c r="M95" s="135"/>
      <c r="N95" s="283">
        <f>N146</f>
        <v>0</v>
      </c>
      <c r="O95" s="281"/>
      <c r="P95" s="281"/>
      <c r="Q95" s="281"/>
      <c r="R95" s="137"/>
      <c r="T95" s="138"/>
      <c r="U95" s="138"/>
    </row>
    <row r="96" spans="2:47" s="1" customFormat="1" ht="21.75" customHeight="1"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40"/>
      <c r="T96" s="132"/>
      <c r="U96" s="132"/>
    </row>
    <row r="97" spans="2:65" s="1" customFormat="1" ht="29.25" customHeight="1">
      <c r="B97" s="38"/>
      <c r="C97" s="133" t="s">
        <v>140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279">
        <f>ROUND(N98+N99+N100+N101+N102+N103,2)</f>
        <v>0</v>
      </c>
      <c r="O97" s="284"/>
      <c r="P97" s="284"/>
      <c r="Q97" s="284"/>
      <c r="R97" s="40"/>
      <c r="T97" s="143"/>
      <c r="U97" s="144" t="s">
        <v>41</v>
      </c>
    </row>
    <row r="98" spans="2:65" s="1" customFormat="1" ht="18" customHeight="1">
      <c r="B98" s="38"/>
      <c r="C98" s="39"/>
      <c r="D98" s="250" t="s">
        <v>141</v>
      </c>
      <c r="E98" s="251"/>
      <c r="F98" s="251"/>
      <c r="G98" s="251"/>
      <c r="H98" s="251"/>
      <c r="I98" s="39"/>
      <c r="J98" s="39"/>
      <c r="K98" s="39"/>
      <c r="L98" s="39"/>
      <c r="M98" s="39"/>
      <c r="N98" s="252">
        <f>ROUND(N88*T98,2)</f>
        <v>0</v>
      </c>
      <c r="O98" s="253"/>
      <c r="P98" s="253"/>
      <c r="Q98" s="253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142</v>
      </c>
      <c r="AZ98" s="148"/>
      <c r="BA98" s="148"/>
      <c r="BB98" s="148"/>
      <c r="BC98" s="148"/>
      <c r="BD98" s="148"/>
      <c r="BE98" s="150">
        <f t="shared" ref="BE98:BE103" si="0">IF(U98="základná",N98,0)</f>
        <v>0</v>
      </c>
      <c r="BF98" s="150">
        <f t="shared" ref="BF98:BF103" si="1">IF(U98="znížená",N98,0)</f>
        <v>0</v>
      </c>
      <c r="BG98" s="150">
        <f t="shared" ref="BG98:BG103" si="2">IF(U98="zákl. prenesená",N98,0)</f>
        <v>0</v>
      </c>
      <c r="BH98" s="150">
        <f t="shared" ref="BH98:BH103" si="3">IF(U98="zníž. prenesená",N98,0)</f>
        <v>0</v>
      </c>
      <c r="BI98" s="150">
        <f t="shared" ref="BI98:BI103" si="4">IF(U98="nulová",N98,0)</f>
        <v>0</v>
      </c>
      <c r="BJ98" s="149" t="s">
        <v>86</v>
      </c>
      <c r="BK98" s="148"/>
      <c r="BL98" s="148"/>
      <c r="BM98" s="148"/>
    </row>
    <row r="99" spans="2:65" s="1" customFormat="1" ht="18" customHeight="1">
      <c r="B99" s="38"/>
      <c r="C99" s="39"/>
      <c r="D99" s="250" t="s">
        <v>143</v>
      </c>
      <c r="E99" s="251"/>
      <c r="F99" s="251"/>
      <c r="G99" s="251"/>
      <c r="H99" s="251"/>
      <c r="I99" s="39"/>
      <c r="J99" s="39"/>
      <c r="K99" s="39"/>
      <c r="L99" s="39"/>
      <c r="M99" s="39"/>
      <c r="N99" s="252">
        <f>ROUND(N88*T99,2)</f>
        <v>0</v>
      </c>
      <c r="O99" s="253"/>
      <c r="P99" s="253"/>
      <c r="Q99" s="253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86</v>
      </c>
      <c r="BK99" s="148"/>
      <c r="BL99" s="148"/>
      <c r="BM99" s="148"/>
    </row>
    <row r="100" spans="2:65" s="1" customFormat="1" ht="18" customHeight="1">
      <c r="B100" s="38"/>
      <c r="C100" s="39"/>
      <c r="D100" s="250" t="s">
        <v>144</v>
      </c>
      <c r="E100" s="251"/>
      <c r="F100" s="251"/>
      <c r="G100" s="251"/>
      <c r="H100" s="251"/>
      <c r="I100" s="39"/>
      <c r="J100" s="39"/>
      <c r="K100" s="39"/>
      <c r="L100" s="39"/>
      <c r="M100" s="39"/>
      <c r="N100" s="252">
        <f>ROUND(N88*T100,2)</f>
        <v>0</v>
      </c>
      <c r="O100" s="253"/>
      <c r="P100" s="253"/>
      <c r="Q100" s="253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142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86</v>
      </c>
      <c r="BK100" s="148"/>
      <c r="BL100" s="148"/>
      <c r="BM100" s="148"/>
    </row>
    <row r="101" spans="2:65" s="1" customFormat="1" ht="18" customHeight="1">
      <c r="B101" s="38"/>
      <c r="C101" s="39"/>
      <c r="D101" s="250" t="s">
        <v>145</v>
      </c>
      <c r="E101" s="251"/>
      <c r="F101" s="251"/>
      <c r="G101" s="251"/>
      <c r="H101" s="251"/>
      <c r="I101" s="39"/>
      <c r="J101" s="39"/>
      <c r="K101" s="39"/>
      <c r="L101" s="39"/>
      <c r="M101" s="39"/>
      <c r="N101" s="252">
        <f>ROUND(N88*T101,2)</f>
        <v>0</v>
      </c>
      <c r="O101" s="253"/>
      <c r="P101" s="253"/>
      <c r="Q101" s="253"/>
      <c r="R101" s="40"/>
      <c r="S101" s="145"/>
      <c r="T101" s="146"/>
      <c r="U101" s="147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142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86</v>
      </c>
      <c r="BK101" s="148"/>
      <c r="BL101" s="148"/>
      <c r="BM101" s="148"/>
    </row>
    <row r="102" spans="2:65" s="1" customFormat="1" ht="18" customHeight="1">
      <c r="B102" s="38"/>
      <c r="C102" s="39"/>
      <c r="D102" s="250" t="s">
        <v>146</v>
      </c>
      <c r="E102" s="251"/>
      <c r="F102" s="251"/>
      <c r="G102" s="251"/>
      <c r="H102" s="251"/>
      <c r="I102" s="39"/>
      <c r="J102" s="39"/>
      <c r="K102" s="39"/>
      <c r="L102" s="39"/>
      <c r="M102" s="39"/>
      <c r="N102" s="252">
        <f>ROUND(N88*T102,2)</f>
        <v>0</v>
      </c>
      <c r="O102" s="253"/>
      <c r="P102" s="253"/>
      <c r="Q102" s="253"/>
      <c r="R102" s="40"/>
      <c r="S102" s="145"/>
      <c r="T102" s="146"/>
      <c r="U102" s="147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142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86</v>
      </c>
      <c r="BK102" s="148"/>
      <c r="BL102" s="148"/>
      <c r="BM102" s="148"/>
    </row>
    <row r="103" spans="2:65" s="1" customFormat="1" ht="18" customHeight="1">
      <c r="B103" s="38"/>
      <c r="C103" s="39"/>
      <c r="D103" s="109" t="s">
        <v>147</v>
      </c>
      <c r="E103" s="39"/>
      <c r="F103" s="39"/>
      <c r="G103" s="39"/>
      <c r="H103" s="39"/>
      <c r="I103" s="39"/>
      <c r="J103" s="39"/>
      <c r="K103" s="39"/>
      <c r="L103" s="39"/>
      <c r="M103" s="39"/>
      <c r="N103" s="252">
        <f>ROUND(N88*T103,2)</f>
        <v>0</v>
      </c>
      <c r="O103" s="253"/>
      <c r="P103" s="253"/>
      <c r="Q103" s="253"/>
      <c r="R103" s="40"/>
      <c r="S103" s="145"/>
      <c r="T103" s="151"/>
      <c r="U103" s="152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148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86</v>
      </c>
      <c r="BK103" s="148"/>
      <c r="BL103" s="148"/>
      <c r="BM103" s="148"/>
    </row>
    <row r="104" spans="2:65" s="1" customFormat="1"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40"/>
      <c r="T104" s="132"/>
      <c r="U104" s="132"/>
    </row>
    <row r="105" spans="2:65" s="1" customFormat="1" ht="29.25" customHeight="1">
      <c r="B105" s="38"/>
      <c r="C105" s="120" t="s">
        <v>106</v>
      </c>
      <c r="D105" s="121"/>
      <c r="E105" s="121"/>
      <c r="F105" s="121"/>
      <c r="G105" s="121"/>
      <c r="H105" s="121"/>
      <c r="I105" s="121"/>
      <c r="J105" s="121"/>
      <c r="K105" s="121"/>
      <c r="L105" s="254">
        <f>ROUND(SUM(N88+N97),2)</f>
        <v>0</v>
      </c>
      <c r="M105" s="254"/>
      <c r="N105" s="254"/>
      <c r="O105" s="254"/>
      <c r="P105" s="254"/>
      <c r="Q105" s="254"/>
      <c r="R105" s="40"/>
      <c r="T105" s="132"/>
      <c r="U105" s="132"/>
    </row>
    <row r="106" spans="2:65" s="1" customFormat="1" ht="6.95" customHeight="1"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  <c r="T106" s="132"/>
      <c r="U106" s="132"/>
    </row>
    <row r="110" spans="2:65" s="1" customFormat="1" ht="6.95" customHeight="1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spans="2:65" s="1" customFormat="1" ht="36.950000000000003" customHeight="1">
      <c r="B111" s="38"/>
      <c r="C111" s="221" t="s">
        <v>149</v>
      </c>
      <c r="D111" s="268"/>
      <c r="E111" s="268"/>
      <c r="F111" s="268"/>
      <c r="G111" s="268"/>
      <c r="H111" s="268"/>
      <c r="I111" s="268"/>
      <c r="J111" s="268"/>
      <c r="K111" s="268"/>
      <c r="L111" s="268"/>
      <c r="M111" s="268"/>
      <c r="N111" s="268"/>
      <c r="O111" s="268"/>
      <c r="P111" s="268"/>
      <c r="Q111" s="268"/>
      <c r="R111" s="40"/>
    </row>
    <row r="112" spans="2:65" s="1" customFormat="1" ht="6.95" customHeight="1"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40"/>
    </row>
    <row r="113" spans="2:65" s="1" customFormat="1" ht="30" customHeight="1">
      <c r="B113" s="38"/>
      <c r="C113" s="33" t="s">
        <v>18</v>
      </c>
      <c r="D113" s="39"/>
      <c r="E113" s="39"/>
      <c r="F113" s="266" t="str">
        <f>F6</f>
        <v>Centrálny zberný dvor</v>
      </c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39"/>
      <c r="R113" s="40"/>
    </row>
    <row r="114" spans="2:65" s="1" customFormat="1" ht="36.950000000000003" customHeight="1">
      <c r="B114" s="38"/>
      <c r="C114" s="72" t="s">
        <v>113</v>
      </c>
      <c r="D114" s="39"/>
      <c r="E114" s="39"/>
      <c r="F114" s="257" t="str">
        <f>F7</f>
        <v>3 - SO 03 Oplotenie</v>
      </c>
      <c r="G114" s="268"/>
      <c r="H114" s="268"/>
      <c r="I114" s="268"/>
      <c r="J114" s="268"/>
      <c r="K114" s="268"/>
      <c r="L114" s="268"/>
      <c r="M114" s="268"/>
      <c r="N114" s="268"/>
      <c r="O114" s="268"/>
      <c r="P114" s="268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8" customHeight="1">
      <c r="B116" s="38"/>
      <c r="C116" s="33" t="s">
        <v>23</v>
      </c>
      <c r="D116" s="39"/>
      <c r="E116" s="39"/>
      <c r="F116" s="31" t="str">
        <f>F9</f>
        <v>Obec Slavošovce</v>
      </c>
      <c r="G116" s="39"/>
      <c r="H116" s="39"/>
      <c r="I116" s="39"/>
      <c r="J116" s="39"/>
      <c r="K116" s="33" t="s">
        <v>25</v>
      </c>
      <c r="L116" s="39"/>
      <c r="M116" s="270" t="str">
        <f>IF(O9="","",O9)</f>
        <v>4. 6. 2018</v>
      </c>
      <c r="N116" s="270"/>
      <c r="O116" s="270"/>
      <c r="P116" s="270"/>
      <c r="Q116" s="39"/>
      <c r="R116" s="40"/>
    </row>
    <row r="117" spans="2:65" s="1" customFormat="1" ht="6.95" customHeight="1"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40"/>
    </row>
    <row r="118" spans="2:65" s="1" customFormat="1" ht="15">
      <c r="B118" s="38"/>
      <c r="C118" s="33" t="s">
        <v>27</v>
      </c>
      <c r="D118" s="39"/>
      <c r="E118" s="39"/>
      <c r="F118" s="31" t="str">
        <f>E12</f>
        <v>Obec Slavošovce</v>
      </c>
      <c r="G118" s="39"/>
      <c r="H118" s="39"/>
      <c r="I118" s="39"/>
      <c r="J118" s="39"/>
      <c r="K118" s="33" t="s">
        <v>32</v>
      </c>
      <c r="L118" s="39"/>
      <c r="M118" s="225" t="str">
        <f>E18</f>
        <v>Ing. Ján Nebus</v>
      </c>
      <c r="N118" s="225"/>
      <c r="O118" s="225"/>
      <c r="P118" s="225"/>
      <c r="Q118" s="225"/>
      <c r="R118" s="40"/>
    </row>
    <row r="119" spans="2:65" s="1" customFormat="1" ht="14.45" customHeight="1">
      <c r="B119" s="38"/>
      <c r="C119" s="33" t="s">
        <v>30</v>
      </c>
      <c r="D119" s="39"/>
      <c r="E119" s="39"/>
      <c r="F119" s="31" t="str">
        <f>IF(E15="","",E15)</f>
        <v>Vyplň údaj</v>
      </c>
      <c r="G119" s="39"/>
      <c r="H119" s="39"/>
      <c r="I119" s="39"/>
      <c r="J119" s="39"/>
      <c r="K119" s="33" t="s">
        <v>35</v>
      </c>
      <c r="L119" s="39"/>
      <c r="M119" s="225" t="str">
        <f>E21</f>
        <v>Anna Hricová</v>
      </c>
      <c r="N119" s="225"/>
      <c r="O119" s="225"/>
      <c r="P119" s="225"/>
      <c r="Q119" s="225"/>
      <c r="R119" s="40"/>
    </row>
    <row r="120" spans="2:65" s="1" customFormat="1" ht="10.3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8" customFormat="1" ht="29.25" customHeight="1">
      <c r="B121" s="153"/>
      <c r="C121" s="154" t="s">
        <v>150</v>
      </c>
      <c r="D121" s="155" t="s">
        <v>151</v>
      </c>
      <c r="E121" s="155" t="s">
        <v>59</v>
      </c>
      <c r="F121" s="285" t="s">
        <v>152</v>
      </c>
      <c r="G121" s="285"/>
      <c r="H121" s="285"/>
      <c r="I121" s="285"/>
      <c r="J121" s="155" t="s">
        <v>153</v>
      </c>
      <c r="K121" s="155" t="s">
        <v>154</v>
      </c>
      <c r="L121" s="286" t="s">
        <v>155</v>
      </c>
      <c r="M121" s="286"/>
      <c r="N121" s="285" t="s">
        <v>118</v>
      </c>
      <c r="O121" s="285"/>
      <c r="P121" s="285"/>
      <c r="Q121" s="287"/>
      <c r="R121" s="156"/>
      <c r="T121" s="83" t="s">
        <v>156</v>
      </c>
      <c r="U121" s="84" t="s">
        <v>41</v>
      </c>
      <c r="V121" s="84" t="s">
        <v>157</v>
      </c>
      <c r="W121" s="84" t="s">
        <v>158</v>
      </c>
      <c r="X121" s="84" t="s">
        <v>159</v>
      </c>
      <c r="Y121" s="84" t="s">
        <v>160</v>
      </c>
      <c r="Z121" s="84" t="s">
        <v>161</v>
      </c>
      <c r="AA121" s="85" t="s">
        <v>162</v>
      </c>
    </row>
    <row r="122" spans="2:65" s="1" customFormat="1" ht="29.25" customHeight="1">
      <c r="B122" s="38"/>
      <c r="C122" s="87" t="s">
        <v>115</v>
      </c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10">
        <f>BK122</f>
        <v>0</v>
      </c>
      <c r="O122" s="311"/>
      <c r="P122" s="311"/>
      <c r="Q122" s="311"/>
      <c r="R122" s="40"/>
      <c r="T122" s="86"/>
      <c r="U122" s="54"/>
      <c r="V122" s="54"/>
      <c r="W122" s="157">
        <f>W123+W134+W146</f>
        <v>0</v>
      </c>
      <c r="X122" s="54"/>
      <c r="Y122" s="157">
        <f>Y123+Y134+Y146</f>
        <v>10.49945</v>
      </c>
      <c r="Z122" s="54"/>
      <c r="AA122" s="158">
        <f>AA123+AA134+AA146</f>
        <v>0</v>
      </c>
      <c r="AT122" s="21" t="s">
        <v>76</v>
      </c>
      <c r="AU122" s="21" t="s">
        <v>120</v>
      </c>
      <c r="BK122" s="159">
        <f>BK123+BK134+BK146</f>
        <v>0</v>
      </c>
    </row>
    <row r="123" spans="2:65" s="9" customFormat="1" ht="37.35" customHeight="1">
      <c r="B123" s="160"/>
      <c r="C123" s="161"/>
      <c r="D123" s="162" t="s">
        <v>121</v>
      </c>
      <c r="E123" s="162"/>
      <c r="F123" s="162"/>
      <c r="G123" s="162"/>
      <c r="H123" s="162"/>
      <c r="I123" s="162"/>
      <c r="J123" s="162"/>
      <c r="K123" s="162"/>
      <c r="L123" s="162"/>
      <c r="M123" s="162"/>
      <c r="N123" s="283">
        <f>BK123</f>
        <v>0</v>
      </c>
      <c r="O123" s="280"/>
      <c r="P123" s="280"/>
      <c r="Q123" s="280"/>
      <c r="R123" s="163"/>
      <c r="T123" s="164"/>
      <c r="U123" s="161"/>
      <c r="V123" s="161"/>
      <c r="W123" s="165">
        <f>W124+W127+W132</f>
        <v>0</v>
      </c>
      <c r="X123" s="161"/>
      <c r="Y123" s="165">
        <f>Y124+Y127+Y132</f>
        <v>9.7135999999999996</v>
      </c>
      <c r="Z123" s="161"/>
      <c r="AA123" s="166">
        <f>AA124+AA127+AA132</f>
        <v>0</v>
      </c>
      <c r="AR123" s="167" t="s">
        <v>83</v>
      </c>
      <c r="AT123" s="168" t="s">
        <v>76</v>
      </c>
      <c r="AU123" s="168" t="s">
        <v>77</v>
      </c>
      <c r="AY123" s="167" t="s">
        <v>163</v>
      </c>
      <c r="BK123" s="169">
        <f>BK124+BK127+BK132</f>
        <v>0</v>
      </c>
    </row>
    <row r="124" spans="2:65" s="9" customFormat="1" ht="19.899999999999999" customHeight="1">
      <c r="B124" s="160"/>
      <c r="C124" s="161"/>
      <c r="D124" s="170" t="s">
        <v>122</v>
      </c>
      <c r="E124" s="170"/>
      <c r="F124" s="170"/>
      <c r="G124" s="170"/>
      <c r="H124" s="170"/>
      <c r="I124" s="170"/>
      <c r="J124" s="170"/>
      <c r="K124" s="170"/>
      <c r="L124" s="170"/>
      <c r="M124" s="170"/>
      <c r="N124" s="303">
        <f>BK124</f>
        <v>0</v>
      </c>
      <c r="O124" s="304"/>
      <c r="P124" s="304"/>
      <c r="Q124" s="304"/>
      <c r="R124" s="163"/>
      <c r="T124" s="164"/>
      <c r="U124" s="161"/>
      <c r="V124" s="161"/>
      <c r="W124" s="165">
        <f>SUM(W125:W126)</f>
        <v>0</v>
      </c>
      <c r="X124" s="161"/>
      <c r="Y124" s="165">
        <f>SUM(Y125:Y126)</f>
        <v>0</v>
      </c>
      <c r="Z124" s="161"/>
      <c r="AA124" s="166">
        <f>SUM(AA125:AA126)</f>
        <v>0</v>
      </c>
      <c r="AR124" s="167" t="s">
        <v>83</v>
      </c>
      <c r="AT124" s="168" t="s">
        <v>76</v>
      </c>
      <c r="AU124" s="168" t="s">
        <v>83</v>
      </c>
      <c r="AY124" s="167" t="s">
        <v>163</v>
      </c>
      <c r="BK124" s="169">
        <f>SUM(BK125:BK126)</f>
        <v>0</v>
      </c>
    </row>
    <row r="125" spans="2:65" s="1" customFormat="1" ht="22.5" customHeight="1">
      <c r="B125" s="38"/>
      <c r="C125" s="171" t="s">
        <v>83</v>
      </c>
      <c r="D125" s="171" t="s">
        <v>164</v>
      </c>
      <c r="E125" s="172" t="s">
        <v>610</v>
      </c>
      <c r="F125" s="288" t="s">
        <v>611</v>
      </c>
      <c r="G125" s="288"/>
      <c r="H125" s="288"/>
      <c r="I125" s="288"/>
      <c r="J125" s="173" t="s">
        <v>167</v>
      </c>
      <c r="K125" s="174">
        <v>5.76</v>
      </c>
      <c r="L125" s="289">
        <v>0</v>
      </c>
      <c r="M125" s="290"/>
      <c r="N125" s="291">
        <f>ROUND(L125*K125,2)</f>
        <v>0</v>
      </c>
      <c r="O125" s="291"/>
      <c r="P125" s="291"/>
      <c r="Q125" s="291"/>
      <c r="R125" s="40"/>
      <c r="T125" s="175" t="s">
        <v>21</v>
      </c>
      <c r="U125" s="47" t="s">
        <v>44</v>
      </c>
      <c r="V125" s="39"/>
      <c r="W125" s="176">
        <f>V125*K125</f>
        <v>0</v>
      </c>
      <c r="X125" s="176">
        <v>0</v>
      </c>
      <c r="Y125" s="176">
        <f>X125*K125</f>
        <v>0</v>
      </c>
      <c r="Z125" s="176">
        <v>0</v>
      </c>
      <c r="AA125" s="177">
        <f>Z125*K125</f>
        <v>0</v>
      </c>
      <c r="AR125" s="21" t="s">
        <v>92</v>
      </c>
      <c r="AT125" s="21" t="s">
        <v>164</v>
      </c>
      <c r="AU125" s="21" t="s">
        <v>86</v>
      </c>
      <c r="AY125" s="21" t="s">
        <v>163</v>
      </c>
      <c r="BE125" s="113">
        <f>IF(U125="základná",N125,0)</f>
        <v>0</v>
      </c>
      <c r="BF125" s="113">
        <f>IF(U125="znížená",N125,0)</f>
        <v>0</v>
      </c>
      <c r="BG125" s="113">
        <f>IF(U125="zákl. prenesená",N125,0)</f>
        <v>0</v>
      </c>
      <c r="BH125" s="113">
        <f>IF(U125="zníž. prenesená",N125,0)</f>
        <v>0</v>
      </c>
      <c r="BI125" s="113">
        <f>IF(U125="nulová",N125,0)</f>
        <v>0</v>
      </c>
      <c r="BJ125" s="21" t="s">
        <v>86</v>
      </c>
      <c r="BK125" s="113">
        <f>ROUND(L125*K125,2)</f>
        <v>0</v>
      </c>
      <c r="BL125" s="21" t="s">
        <v>92</v>
      </c>
      <c r="BM125" s="21" t="s">
        <v>612</v>
      </c>
    </row>
    <row r="126" spans="2:65" s="10" customFormat="1" ht="22.5" customHeight="1">
      <c r="B126" s="178"/>
      <c r="C126" s="179"/>
      <c r="D126" s="179"/>
      <c r="E126" s="180" t="s">
        <v>21</v>
      </c>
      <c r="F126" s="292" t="s">
        <v>613</v>
      </c>
      <c r="G126" s="293"/>
      <c r="H126" s="293"/>
      <c r="I126" s="293"/>
      <c r="J126" s="179"/>
      <c r="K126" s="181">
        <v>5.76</v>
      </c>
      <c r="L126" s="179"/>
      <c r="M126" s="179"/>
      <c r="N126" s="179"/>
      <c r="O126" s="179"/>
      <c r="P126" s="179"/>
      <c r="Q126" s="179"/>
      <c r="R126" s="182"/>
      <c r="T126" s="183"/>
      <c r="U126" s="179"/>
      <c r="V126" s="179"/>
      <c r="W126" s="179"/>
      <c r="X126" s="179"/>
      <c r="Y126" s="179"/>
      <c r="Z126" s="179"/>
      <c r="AA126" s="184"/>
      <c r="AT126" s="185" t="s">
        <v>170</v>
      </c>
      <c r="AU126" s="185" t="s">
        <v>86</v>
      </c>
      <c r="AV126" s="10" t="s">
        <v>86</v>
      </c>
      <c r="AW126" s="10" t="s">
        <v>34</v>
      </c>
      <c r="AX126" s="10" t="s">
        <v>77</v>
      </c>
      <c r="AY126" s="185" t="s">
        <v>163</v>
      </c>
    </row>
    <row r="127" spans="2:65" s="9" customFormat="1" ht="29.85" customHeight="1">
      <c r="B127" s="160"/>
      <c r="C127" s="161"/>
      <c r="D127" s="170" t="s">
        <v>124</v>
      </c>
      <c r="E127" s="170"/>
      <c r="F127" s="170"/>
      <c r="G127" s="170"/>
      <c r="H127" s="170"/>
      <c r="I127" s="170"/>
      <c r="J127" s="170"/>
      <c r="K127" s="170"/>
      <c r="L127" s="170"/>
      <c r="M127" s="170"/>
      <c r="N127" s="303">
        <f>BK127</f>
        <v>0</v>
      </c>
      <c r="O127" s="304"/>
      <c r="P127" s="304"/>
      <c r="Q127" s="304"/>
      <c r="R127" s="163"/>
      <c r="T127" s="164"/>
      <c r="U127" s="161"/>
      <c r="V127" s="161"/>
      <c r="W127" s="165">
        <f>SUM(W128:W131)</f>
        <v>0</v>
      </c>
      <c r="X127" s="161"/>
      <c r="Y127" s="165">
        <f>SUM(Y128:Y131)</f>
        <v>9.7135999999999996</v>
      </c>
      <c r="Z127" s="161"/>
      <c r="AA127" s="166">
        <f>SUM(AA128:AA131)</f>
        <v>0</v>
      </c>
      <c r="AR127" s="167" t="s">
        <v>83</v>
      </c>
      <c r="AT127" s="168" t="s">
        <v>76</v>
      </c>
      <c r="AU127" s="168" t="s">
        <v>83</v>
      </c>
      <c r="AY127" s="167" t="s">
        <v>163</v>
      </c>
      <c r="BK127" s="169">
        <f>SUM(BK128:BK131)</f>
        <v>0</v>
      </c>
    </row>
    <row r="128" spans="2:65" s="1" customFormat="1" ht="31.5" customHeight="1">
      <c r="B128" s="38"/>
      <c r="C128" s="171" t="s">
        <v>86</v>
      </c>
      <c r="D128" s="171" t="s">
        <v>164</v>
      </c>
      <c r="E128" s="172" t="s">
        <v>614</v>
      </c>
      <c r="F128" s="288" t="s">
        <v>615</v>
      </c>
      <c r="G128" s="288"/>
      <c r="H128" s="288"/>
      <c r="I128" s="288"/>
      <c r="J128" s="173" t="s">
        <v>234</v>
      </c>
      <c r="K128" s="174">
        <v>80</v>
      </c>
      <c r="L128" s="289">
        <v>0</v>
      </c>
      <c r="M128" s="290"/>
      <c r="N128" s="291">
        <f>ROUND(L128*K128,2)</f>
        <v>0</v>
      </c>
      <c r="O128" s="291"/>
      <c r="P128" s="291"/>
      <c r="Q128" s="291"/>
      <c r="R128" s="40"/>
      <c r="T128" s="175" t="s">
        <v>21</v>
      </c>
      <c r="U128" s="47" t="s">
        <v>44</v>
      </c>
      <c r="V128" s="39"/>
      <c r="W128" s="176">
        <f>V128*K128</f>
        <v>0</v>
      </c>
      <c r="X128" s="176">
        <v>0.11092</v>
      </c>
      <c r="Y128" s="176">
        <f>X128*K128</f>
        <v>8.8735999999999997</v>
      </c>
      <c r="Z128" s="176">
        <v>0</v>
      </c>
      <c r="AA128" s="177">
        <f>Z128*K128</f>
        <v>0</v>
      </c>
      <c r="AR128" s="21" t="s">
        <v>92</v>
      </c>
      <c r="AT128" s="21" t="s">
        <v>164</v>
      </c>
      <c r="AU128" s="21" t="s">
        <v>86</v>
      </c>
      <c r="AY128" s="21" t="s">
        <v>163</v>
      </c>
      <c r="BE128" s="113">
        <f>IF(U128="základná",N128,0)</f>
        <v>0</v>
      </c>
      <c r="BF128" s="113">
        <f>IF(U128="znížená",N128,0)</f>
        <v>0</v>
      </c>
      <c r="BG128" s="113">
        <f>IF(U128="zákl. prenesená",N128,0)</f>
        <v>0</v>
      </c>
      <c r="BH128" s="113">
        <f>IF(U128="zníž. prenesená",N128,0)</f>
        <v>0</v>
      </c>
      <c r="BI128" s="113">
        <f>IF(U128="nulová",N128,0)</f>
        <v>0</v>
      </c>
      <c r="BJ128" s="21" t="s">
        <v>86</v>
      </c>
      <c r="BK128" s="113">
        <f>ROUND(L128*K128,2)</f>
        <v>0</v>
      </c>
      <c r="BL128" s="21" t="s">
        <v>92</v>
      </c>
      <c r="BM128" s="21" t="s">
        <v>616</v>
      </c>
    </row>
    <row r="129" spans="2:65" s="10" customFormat="1" ht="22.5" customHeight="1">
      <c r="B129" s="178"/>
      <c r="C129" s="179"/>
      <c r="D129" s="179"/>
      <c r="E129" s="180" t="s">
        <v>21</v>
      </c>
      <c r="F129" s="292" t="s">
        <v>617</v>
      </c>
      <c r="G129" s="293"/>
      <c r="H129" s="293"/>
      <c r="I129" s="293"/>
      <c r="J129" s="179"/>
      <c r="K129" s="181">
        <v>80</v>
      </c>
      <c r="L129" s="179"/>
      <c r="M129" s="179"/>
      <c r="N129" s="179"/>
      <c r="O129" s="179"/>
      <c r="P129" s="179"/>
      <c r="Q129" s="179"/>
      <c r="R129" s="182"/>
      <c r="T129" s="183"/>
      <c r="U129" s="179"/>
      <c r="V129" s="179"/>
      <c r="W129" s="179"/>
      <c r="X129" s="179"/>
      <c r="Y129" s="179"/>
      <c r="Z129" s="179"/>
      <c r="AA129" s="184"/>
      <c r="AT129" s="185" t="s">
        <v>170</v>
      </c>
      <c r="AU129" s="185" t="s">
        <v>86</v>
      </c>
      <c r="AV129" s="10" t="s">
        <v>86</v>
      </c>
      <c r="AW129" s="10" t="s">
        <v>34</v>
      </c>
      <c r="AX129" s="10" t="s">
        <v>77</v>
      </c>
      <c r="AY129" s="185" t="s">
        <v>163</v>
      </c>
    </row>
    <row r="130" spans="2:65" s="1" customFormat="1" ht="22.5" customHeight="1">
      <c r="B130" s="38"/>
      <c r="C130" s="186" t="s">
        <v>89</v>
      </c>
      <c r="D130" s="186" t="s">
        <v>254</v>
      </c>
      <c r="E130" s="187" t="s">
        <v>618</v>
      </c>
      <c r="F130" s="296" t="s">
        <v>619</v>
      </c>
      <c r="G130" s="296"/>
      <c r="H130" s="296"/>
      <c r="I130" s="296"/>
      <c r="J130" s="188" t="s">
        <v>234</v>
      </c>
      <c r="K130" s="189">
        <v>65</v>
      </c>
      <c r="L130" s="297">
        <v>0</v>
      </c>
      <c r="M130" s="298"/>
      <c r="N130" s="299">
        <f>ROUND(L130*K130,2)</f>
        <v>0</v>
      </c>
      <c r="O130" s="291"/>
      <c r="P130" s="291"/>
      <c r="Q130" s="291"/>
      <c r="R130" s="40"/>
      <c r="T130" s="175" t="s">
        <v>21</v>
      </c>
      <c r="U130" s="47" t="s">
        <v>44</v>
      </c>
      <c r="V130" s="39"/>
      <c r="W130" s="176">
        <f>V130*K130</f>
        <v>0</v>
      </c>
      <c r="X130" s="176">
        <v>1.0500000000000001E-2</v>
      </c>
      <c r="Y130" s="176">
        <f>X130*K130</f>
        <v>0.6825</v>
      </c>
      <c r="Z130" s="176">
        <v>0</v>
      </c>
      <c r="AA130" s="177">
        <f>Z130*K130</f>
        <v>0</v>
      </c>
      <c r="AR130" s="21" t="s">
        <v>199</v>
      </c>
      <c r="AT130" s="21" t="s">
        <v>254</v>
      </c>
      <c r="AU130" s="21" t="s">
        <v>86</v>
      </c>
      <c r="AY130" s="21" t="s">
        <v>163</v>
      </c>
      <c r="BE130" s="113">
        <f>IF(U130="základná",N130,0)</f>
        <v>0</v>
      </c>
      <c r="BF130" s="113">
        <f>IF(U130="znížená",N130,0)</f>
        <v>0</v>
      </c>
      <c r="BG130" s="113">
        <f>IF(U130="zákl. prenesená",N130,0)</f>
        <v>0</v>
      </c>
      <c r="BH130" s="113">
        <f>IF(U130="zníž. prenesená",N130,0)</f>
        <v>0</v>
      </c>
      <c r="BI130" s="113">
        <f>IF(U130="nulová",N130,0)</f>
        <v>0</v>
      </c>
      <c r="BJ130" s="21" t="s">
        <v>86</v>
      </c>
      <c r="BK130" s="113">
        <f>ROUND(L130*K130,2)</f>
        <v>0</v>
      </c>
      <c r="BL130" s="21" t="s">
        <v>92</v>
      </c>
      <c r="BM130" s="21" t="s">
        <v>620</v>
      </c>
    </row>
    <row r="131" spans="2:65" s="1" customFormat="1" ht="22.5" customHeight="1">
      <c r="B131" s="38"/>
      <c r="C131" s="186" t="s">
        <v>92</v>
      </c>
      <c r="D131" s="186" t="s">
        <v>254</v>
      </c>
      <c r="E131" s="187" t="s">
        <v>621</v>
      </c>
      <c r="F131" s="296" t="s">
        <v>622</v>
      </c>
      <c r="G131" s="296"/>
      <c r="H131" s="296"/>
      <c r="I131" s="296"/>
      <c r="J131" s="188" t="s">
        <v>234</v>
      </c>
      <c r="K131" s="189">
        <v>15</v>
      </c>
      <c r="L131" s="297">
        <v>0</v>
      </c>
      <c r="M131" s="298"/>
      <c r="N131" s="299">
        <f>ROUND(L131*K131,2)</f>
        <v>0</v>
      </c>
      <c r="O131" s="291"/>
      <c r="P131" s="291"/>
      <c r="Q131" s="291"/>
      <c r="R131" s="40"/>
      <c r="T131" s="175" t="s">
        <v>21</v>
      </c>
      <c r="U131" s="47" t="s">
        <v>44</v>
      </c>
      <c r="V131" s="39"/>
      <c r="W131" s="176">
        <f>V131*K131</f>
        <v>0</v>
      </c>
      <c r="X131" s="176">
        <v>1.0500000000000001E-2</v>
      </c>
      <c r="Y131" s="176">
        <f>X131*K131</f>
        <v>0.1575</v>
      </c>
      <c r="Z131" s="176">
        <v>0</v>
      </c>
      <c r="AA131" s="177">
        <f>Z131*K131</f>
        <v>0</v>
      </c>
      <c r="AR131" s="21" t="s">
        <v>199</v>
      </c>
      <c r="AT131" s="21" t="s">
        <v>254</v>
      </c>
      <c r="AU131" s="21" t="s">
        <v>86</v>
      </c>
      <c r="AY131" s="21" t="s">
        <v>163</v>
      </c>
      <c r="BE131" s="113">
        <f>IF(U131="základná",N131,0)</f>
        <v>0</v>
      </c>
      <c r="BF131" s="113">
        <f>IF(U131="znížená",N131,0)</f>
        <v>0</v>
      </c>
      <c r="BG131" s="113">
        <f>IF(U131="zákl. prenesená",N131,0)</f>
        <v>0</v>
      </c>
      <c r="BH131" s="113">
        <f>IF(U131="zníž. prenesená",N131,0)</f>
        <v>0</v>
      </c>
      <c r="BI131" s="113">
        <f>IF(U131="nulová",N131,0)</f>
        <v>0</v>
      </c>
      <c r="BJ131" s="21" t="s">
        <v>86</v>
      </c>
      <c r="BK131" s="113">
        <f>ROUND(L131*K131,2)</f>
        <v>0</v>
      </c>
      <c r="BL131" s="21" t="s">
        <v>92</v>
      </c>
      <c r="BM131" s="21" t="s">
        <v>623</v>
      </c>
    </row>
    <row r="132" spans="2:65" s="9" customFormat="1" ht="29.85" customHeight="1">
      <c r="B132" s="160"/>
      <c r="C132" s="161"/>
      <c r="D132" s="170" t="s">
        <v>128</v>
      </c>
      <c r="E132" s="170"/>
      <c r="F132" s="170"/>
      <c r="G132" s="170"/>
      <c r="H132" s="170"/>
      <c r="I132" s="170"/>
      <c r="J132" s="170"/>
      <c r="K132" s="170"/>
      <c r="L132" s="170"/>
      <c r="M132" s="170"/>
      <c r="N132" s="305">
        <f>BK132</f>
        <v>0</v>
      </c>
      <c r="O132" s="306"/>
      <c r="P132" s="306"/>
      <c r="Q132" s="306"/>
      <c r="R132" s="163"/>
      <c r="T132" s="164"/>
      <c r="U132" s="161"/>
      <c r="V132" s="161"/>
      <c r="W132" s="165">
        <f>W133</f>
        <v>0</v>
      </c>
      <c r="X132" s="161"/>
      <c r="Y132" s="165">
        <f>Y133</f>
        <v>0</v>
      </c>
      <c r="Z132" s="161"/>
      <c r="AA132" s="166">
        <f>AA133</f>
        <v>0</v>
      </c>
      <c r="AR132" s="167" t="s">
        <v>83</v>
      </c>
      <c r="AT132" s="168" t="s">
        <v>76</v>
      </c>
      <c r="AU132" s="168" t="s">
        <v>83</v>
      </c>
      <c r="AY132" s="167" t="s">
        <v>163</v>
      </c>
      <c r="BK132" s="169">
        <f>BK133</f>
        <v>0</v>
      </c>
    </row>
    <row r="133" spans="2:65" s="1" customFormat="1" ht="44.25" customHeight="1">
      <c r="B133" s="38"/>
      <c r="C133" s="171" t="s">
        <v>95</v>
      </c>
      <c r="D133" s="171" t="s">
        <v>164</v>
      </c>
      <c r="E133" s="172" t="s">
        <v>624</v>
      </c>
      <c r="F133" s="288" t="s">
        <v>625</v>
      </c>
      <c r="G133" s="288"/>
      <c r="H133" s="288"/>
      <c r="I133" s="288"/>
      <c r="J133" s="173" t="s">
        <v>213</v>
      </c>
      <c r="K133" s="174">
        <v>9.7140000000000004</v>
      </c>
      <c r="L133" s="289">
        <v>0</v>
      </c>
      <c r="M133" s="290"/>
      <c r="N133" s="291">
        <f>ROUND(L133*K133,2)</f>
        <v>0</v>
      </c>
      <c r="O133" s="291"/>
      <c r="P133" s="291"/>
      <c r="Q133" s="291"/>
      <c r="R133" s="40"/>
      <c r="T133" s="175" t="s">
        <v>21</v>
      </c>
      <c r="U133" s="47" t="s">
        <v>44</v>
      </c>
      <c r="V133" s="39"/>
      <c r="W133" s="176">
        <f>V133*K133</f>
        <v>0</v>
      </c>
      <c r="X133" s="176">
        <v>0</v>
      </c>
      <c r="Y133" s="176">
        <f>X133*K133</f>
        <v>0</v>
      </c>
      <c r="Z133" s="176">
        <v>0</v>
      </c>
      <c r="AA133" s="177">
        <f>Z133*K133</f>
        <v>0</v>
      </c>
      <c r="AR133" s="21" t="s">
        <v>92</v>
      </c>
      <c r="AT133" s="21" t="s">
        <v>164</v>
      </c>
      <c r="AU133" s="21" t="s">
        <v>86</v>
      </c>
      <c r="AY133" s="21" t="s">
        <v>163</v>
      </c>
      <c r="BE133" s="113">
        <f>IF(U133="základná",N133,0)</f>
        <v>0</v>
      </c>
      <c r="BF133" s="113">
        <f>IF(U133="znížená",N133,0)</f>
        <v>0</v>
      </c>
      <c r="BG133" s="113">
        <f>IF(U133="zákl. prenesená",N133,0)</f>
        <v>0</v>
      </c>
      <c r="BH133" s="113">
        <f>IF(U133="zníž. prenesená",N133,0)</f>
        <v>0</v>
      </c>
      <c r="BI133" s="113">
        <f>IF(U133="nulová",N133,0)</f>
        <v>0</v>
      </c>
      <c r="BJ133" s="21" t="s">
        <v>86</v>
      </c>
      <c r="BK133" s="113">
        <f>ROUND(L133*K133,2)</f>
        <v>0</v>
      </c>
      <c r="BL133" s="21" t="s">
        <v>92</v>
      </c>
      <c r="BM133" s="21" t="s">
        <v>626</v>
      </c>
    </row>
    <row r="134" spans="2:65" s="9" customFormat="1" ht="37.35" customHeight="1">
      <c r="B134" s="160"/>
      <c r="C134" s="161"/>
      <c r="D134" s="162" t="s">
        <v>129</v>
      </c>
      <c r="E134" s="162"/>
      <c r="F134" s="162"/>
      <c r="G134" s="162"/>
      <c r="H134" s="162"/>
      <c r="I134" s="162"/>
      <c r="J134" s="162"/>
      <c r="K134" s="162"/>
      <c r="L134" s="162"/>
      <c r="M134" s="162"/>
      <c r="N134" s="312">
        <f>BK134</f>
        <v>0</v>
      </c>
      <c r="O134" s="313"/>
      <c r="P134" s="313"/>
      <c r="Q134" s="313"/>
      <c r="R134" s="163"/>
      <c r="T134" s="164"/>
      <c r="U134" s="161"/>
      <c r="V134" s="161"/>
      <c r="W134" s="165">
        <f>W135</f>
        <v>0</v>
      </c>
      <c r="X134" s="161"/>
      <c r="Y134" s="165">
        <f>Y135</f>
        <v>0.78585000000000005</v>
      </c>
      <c r="Z134" s="161"/>
      <c r="AA134" s="166">
        <f>AA135</f>
        <v>0</v>
      </c>
      <c r="AR134" s="167" t="s">
        <v>86</v>
      </c>
      <c r="AT134" s="168" t="s">
        <v>76</v>
      </c>
      <c r="AU134" s="168" t="s">
        <v>77</v>
      </c>
      <c r="AY134" s="167" t="s">
        <v>163</v>
      </c>
      <c r="BK134" s="169">
        <f>BK135</f>
        <v>0</v>
      </c>
    </row>
    <row r="135" spans="2:65" s="9" customFormat="1" ht="19.899999999999999" customHeight="1">
      <c r="B135" s="160"/>
      <c r="C135" s="161"/>
      <c r="D135" s="170" t="s">
        <v>134</v>
      </c>
      <c r="E135" s="170"/>
      <c r="F135" s="170"/>
      <c r="G135" s="170"/>
      <c r="H135" s="170"/>
      <c r="I135" s="170"/>
      <c r="J135" s="170"/>
      <c r="K135" s="170"/>
      <c r="L135" s="170"/>
      <c r="M135" s="170"/>
      <c r="N135" s="303">
        <f>BK135</f>
        <v>0</v>
      </c>
      <c r="O135" s="304"/>
      <c r="P135" s="304"/>
      <c r="Q135" s="304"/>
      <c r="R135" s="163"/>
      <c r="T135" s="164"/>
      <c r="U135" s="161"/>
      <c r="V135" s="161"/>
      <c r="W135" s="165">
        <f>SUM(W136:W145)</f>
        <v>0</v>
      </c>
      <c r="X135" s="161"/>
      <c r="Y135" s="165">
        <f>SUM(Y136:Y145)</f>
        <v>0.78585000000000005</v>
      </c>
      <c r="Z135" s="161"/>
      <c r="AA135" s="166">
        <f>SUM(AA136:AA145)</f>
        <v>0</v>
      </c>
      <c r="AR135" s="167" t="s">
        <v>86</v>
      </c>
      <c r="AT135" s="168" t="s">
        <v>76</v>
      </c>
      <c r="AU135" s="168" t="s">
        <v>83</v>
      </c>
      <c r="AY135" s="167" t="s">
        <v>163</v>
      </c>
      <c r="BK135" s="169">
        <f>SUM(BK136:BK145)</f>
        <v>0</v>
      </c>
    </row>
    <row r="136" spans="2:65" s="1" customFormat="1" ht="31.5" customHeight="1">
      <c r="B136" s="38"/>
      <c r="C136" s="171" t="s">
        <v>186</v>
      </c>
      <c r="D136" s="171" t="s">
        <v>164</v>
      </c>
      <c r="E136" s="172" t="s">
        <v>627</v>
      </c>
      <c r="F136" s="288" t="s">
        <v>628</v>
      </c>
      <c r="G136" s="288"/>
      <c r="H136" s="288"/>
      <c r="I136" s="288"/>
      <c r="J136" s="173" t="s">
        <v>369</v>
      </c>
      <c r="K136" s="174">
        <v>156.25</v>
      </c>
      <c r="L136" s="289">
        <v>0</v>
      </c>
      <c r="M136" s="290"/>
      <c r="N136" s="291">
        <f>ROUND(L136*K136,2)</f>
        <v>0</v>
      </c>
      <c r="O136" s="291"/>
      <c r="P136" s="291"/>
      <c r="Q136" s="291"/>
      <c r="R136" s="40"/>
      <c r="T136" s="175" t="s">
        <v>21</v>
      </c>
      <c r="U136" s="47" t="s">
        <v>44</v>
      </c>
      <c r="V136" s="39"/>
      <c r="W136" s="176">
        <f>V136*K136</f>
        <v>0</v>
      </c>
      <c r="X136" s="176">
        <v>0</v>
      </c>
      <c r="Y136" s="176">
        <f>X136*K136</f>
        <v>0</v>
      </c>
      <c r="Z136" s="176">
        <v>0</v>
      </c>
      <c r="AA136" s="177">
        <f>Z136*K136</f>
        <v>0</v>
      </c>
      <c r="AR136" s="21" t="s">
        <v>244</v>
      </c>
      <c r="AT136" s="21" t="s">
        <v>164</v>
      </c>
      <c r="AU136" s="21" t="s">
        <v>86</v>
      </c>
      <c r="AY136" s="21" t="s">
        <v>163</v>
      </c>
      <c r="BE136" s="113">
        <f>IF(U136="základná",N136,0)</f>
        <v>0</v>
      </c>
      <c r="BF136" s="113">
        <f>IF(U136="znížená",N136,0)</f>
        <v>0</v>
      </c>
      <c r="BG136" s="113">
        <f>IF(U136="zákl. prenesená",N136,0)</f>
        <v>0</v>
      </c>
      <c r="BH136" s="113">
        <f>IF(U136="zníž. prenesená",N136,0)</f>
        <v>0</v>
      </c>
      <c r="BI136" s="113">
        <f>IF(U136="nulová",N136,0)</f>
        <v>0</v>
      </c>
      <c r="BJ136" s="21" t="s">
        <v>86</v>
      </c>
      <c r="BK136" s="113">
        <f>ROUND(L136*K136,2)</f>
        <v>0</v>
      </c>
      <c r="BL136" s="21" t="s">
        <v>244</v>
      </c>
      <c r="BM136" s="21" t="s">
        <v>629</v>
      </c>
    </row>
    <row r="137" spans="2:65" s="1" customFormat="1" ht="31.5" customHeight="1">
      <c r="B137" s="38"/>
      <c r="C137" s="186" t="s">
        <v>191</v>
      </c>
      <c r="D137" s="186" t="s">
        <v>254</v>
      </c>
      <c r="E137" s="187" t="s">
        <v>630</v>
      </c>
      <c r="F137" s="296" t="s">
        <v>631</v>
      </c>
      <c r="G137" s="296"/>
      <c r="H137" s="296"/>
      <c r="I137" s="296"/>
      <c r="J137" s="188" t="s">
        <v>632</v>
      </c>
      <c r="K137" s="189">
        <v>7</v>
      </c>
      <c r="L137" s="297">
        <v>0</v>
      </c>
      <c r="M137" s="298"/>
      <c r="N137" s="299">
        <f>ROUND(L137*K137,2)</f>
        <v>0</v>
      </c>
      <c r="O137" s="291"/>
      <c r="P137" s="291"/>
      <c r="Q137" s="291"/>
      <c r="R137" s="40"/>
      <c r="T137" s="175" t="s">
        <v>21</v>
      </c>
      <c r="U137" s="47" t="s">
        <v>44</v>
      </c>
      <c r="V137" s="39"/>
      <c r="W137" s="176">
        <f>V137*K137</f>
        <v>0</v>
      </c>
      <c r="X137" s="176">
        <v>4.9000000000000002E-2</v>
      </c>
      <c r="Y137" s="176">
        <f>X137*K137</f>
        <v>0.34300000000000003</v>
      </c>
      <c r="Z137" s="176">
        <v>0</v>
      </c>
      <c r="AA137" s="177">
        <f>Z137*K137</f>
        <v>0</v>
      </c>
      <c r="AR137" s="21" t="s">
        <v>337</v>
      </c>
      <c r="AT137" s="21" t="s">
        <v>254</v>
      </c>
      <c r="AU137" s="21" t="s">
        <v>86</v>
      </c>
      <c r="AY137" s="21" t="s">
        <v>163</v>
      </c>
      <c r="BE137" s="113">
        <f>IF(U137="základná",N137,0)</f>
        <v>0</v>
      </c>
      <c r="BF137" s="113">
        <f>IF(U137="znížená",N137,0)</f>
        <v>0</v>
      </c>
      <c r="BG137" s="113">
        <f>IF(U137="zákl. prenesená",N137,0)</f>
        <v>0</v>
      </c>
      <c r="BH137" s="113">
        <f>IF(U137="zníž. prenesená",N137,0)</f>
        <v>0</v>
      </c>
      <c r="BI137" s="113">
        <f>IF(U137="nulová",N137,0)</f>
        <v>0</v>
      </c>
      <c r="BJ137" s="21" t="s">
        <v>86</v>
      </c>
      <c r="BK137" s="113">
        <f>ROUND(L137*K137,2)</f>
        <v>0</v>
      </c>
      <c r="BL137" s="21" t="s">
        <v>244</v>
      </c>
      <c r="BM137" s="21" t="s">
        <v>633</v>
      </c>
    </row>
    <row r="138" spans="2:65" s="1" customFormat="1" ht="22.5" customHeight="1">
      <c r="B138" s="38"/>
      <c r="C138" s="186" t="s">
        <v>199</v>
      </c>
      <c r="D138" s="186" t="s">
        <v>254</v>
      </c>
      <c r="E138" s="187" t="s">
        <v>634</v>
      </c>
      <c r="F138" s="296" t="s">
        <v>635</v>
      </c>
      <c r="G138" s="296"/>
      <c r="H138" s="296"/>
      <c r="I138" s="296"/>
      <c r="J138" s="188" t="s">
        <v>234</v>
      </c>
      <c r="K138" s="189">
        <v>10</v>
      </c>
      <c r="L138" s="297">
        <v>0</v>
      </c>
      <c r="M138" s="298"/>
      <c r="N138" s="299">
        <f>ROUND(L138*K138,2)</f>
        <v>0</v>
      </c>
      <c r="O138" s="291"/>
      <c r="P138" s="291"/>
      <c r="Q138" s="291"/>
      <c r="R138" s="40"/>
      <c r="T138" s="175" t="s">
        <v>21</v>
      </c>
      <c r="U138" s="47" t="s">
        <v>44</v>
      </c>
      <c r="V138" s="39"/>
      <c r="W138" s="176">
        <f>V138*K138</f>
        <v>0</v>
      </c>
      <c r="X138" s="176">
        <v>2E-3</v>
      </c>
      <c r="Y138" s="176">
        <f>X138*K138</f>
        <v>0.02</v>
      </c>
      <c r="Z138" s="176">
        <v>0</v>
      </c>
      <c r="AA138" s="177">
        <f>Z138*K138</f>
        <v>0</v>
      </c>
      <c r="AR138" s="21" t="s">
        <v>337</v>
      </c>
      <c r="AT138" s="21" t="s">
        <v>254</v>
      </c>
      <c r="AU138" s="21" t="s">
        <v>86</v>
      </c>
      <c r="AY138" s="21" t="s">
        <v>163</v>
      </c>
      <c r="BE138" s="113">
        <f>IF(U138="základná",N138,0)</f>
        <v>0</v>
      </c>
      <c r="BF138" s="113">
        <f>IF(U138="znížená",N138,0)</f>
        <v>0</v>
      </c>
      <c r="BG138" s="113">
        <f>IF(U138="zákl. prenesená",N138,0)</f>
        <v>0</v>
      </c>
      <c r="BH138" s="113">
        <f>IF(U138="zníž. prenesená",N138,0)</f>
        <v>0</v>
      </c>
      <c r="BI138" s="113">
        <f>IF(U138="nulová",N138,0)</f>
        <v>0</v>
      </c>
      <c r="BJ138" s="21" t="s">
        <v>86</v>
      </c>
      <c r="BK138" s="113">
        <f>ROUND(L138*K138,2)</f>
        <v>0</v>
      </c>
      <c r="BL138" s="21" t="s">
        <v>244</v>
      </c>
      <c r="BM138" s="21" t="s">
        <v>636</v>
      </c>
    </row>
    <row r="139" spans="2:65" s="10" customFormat="1" ht="22.5" customHeight="1">
      <c r="B139" s="178"/>
      <c r="C139" s="179"/>
      <c r="D139" s="179"/>
      <c r="E139" s="180" t="s">
        <v>21</v>
      </c>
      <c r="F139" s="292" t="s">
        <v>210</v>
      </c>
      <c r="G139" s="293"/>
      <c r="H139" s="293"/>
      <c r="I139" s="293"/>
      <c r="J139" s="179"/>
      <c r="K139" s="181">
        <v>10</v>
      </c>
      <c r="L139" s="179"/>
      <c r="M139" s="179"/>
      <c r="N139" s="179"/>
      <c r="O139" s="179"/>
      <c r="P139" s="179"/>
      <c r="Q139" s="179"/>
      <c r="R139" s="182"/>
      <c r="T139" s="183"/>
      <c r="U139" s="179"/>
      <c r="V139" s="179"/>
      <c r="W139" s="179"/>
      <c r="X139" s="179"/>
      <c r="Y139" s="179"/>
      <c r="Z139" s="179"/>
      <c r="AA139" s="184"/>
      <c r="AT139" s="185" t="s">
        <v>170</v>
      </c>
      <c r="AU139" s="185" t="s">
        <v>86</v>
      </c>
      <c r="AV139" s="10" t="s">
        <v>86</v>
      </c>
      <c r="AW139" s="10" t="s">
        <v>34</v>
      </c>
      <c r="AX139" s="10" t="s">
        <v>77</v>
      </c>
      <c r="AY139" s="185" t="s">
        <v>163</v>
      </c>
    </row>
    <row r="140" spans="2:65" s="1" customFormat="1" ht="22.5" customHeight="1">
      <c r="B140" s="38"/>
      <c r="C140" s="186" t="s">
        <v>204</v>
      </c>
      <c r="D140" s="186" t="s">
        <v>254</v>
      </c>
      <c r="E140" s="187" t="s">
        <v>637</v>
      </c>
      <c r="F140" s="296" t="s">
        <v>638</v>
      </c>
      <c r="G140" s="296"/>
      <c r="H140" s="296"/>
      <c r="I140" s="296"/>
      <c r="J140" s="188" t="s">
        <v>234</v>
      </c>
      <c r="K140" s="189">
        <v>1</v>
      </c>
      <c r="L140" s="297">
        <v>0</v>
      </c>
      <c r="M140" s="298"/>
      <c r="N140" s="299">
        <f t="shared" ref="N140:N145" si="5">ROUND(L140*K140,2)</f>
        <v>0</v>
      </c>
      <c r="O140" s="291"/>
      <c r="P140" s="291"/>
      <c r="Q140" s="291"/>
      <c r="R140" s="40"/>
      <c r="T140" s="175" t="s">
        <v>21</v>
      </c>
      <c r="U140" s="47" t="s">
        <v>44</v>
      </c>
      <c r="V140" s="39"/>
      <c r="W140" s="176">
        <f t="shared" ref="W140:W145" si="6">V140*K140</f>
        <v>0</v>
      </c>
      <c r="X140" s="176">
        <v>5.0000000000000002E-5</v>
      </c>
      <c r="Y140" s="176">
        <f t="shared" ref="Y140:Y145" si="7">X140*K140</f>
        <v>5.0000000000000002E-5</v>
      </c>
      <c r="Z140" s="176">
        <v>0</v>
      </c>
      <c r="AA140" s="177">
        <f t="shared" ref="AA140:AA145" si="8">Z140*K140</f>
        <v>0</v>
      </c>
      <c r="AR140" s="21" t="s">
        <v>337</v>
      </c>
      <c r="AT140" s="21" t="s">
        <v>254</v>
      </c>
      <c r="AU140" s="21" t="s">
        <v>86</v>
      </c>
      <c r="AY140" s="21" t="s">
        <v>163</v>
      </c>
      <c r="BE140" s="113">
        <f t="shared" ref="BE140:BE145" si="9">IF(U140="základná",N140,0)</f>
        <v>0</v>
      </c>
      <c r="BF140" s="113">
        <f t="shared" ref="BF140:BF145" si="10">IF(U140="znížená",N140,0)</f>
        <v>0</v>
      </c>
      <c r="BG140" s="113">
        <f t="shared" ref="BG140:BG145" si="11">IF(U140="zákl. prenesená",N140,0)</f>
        <v>0</v>
      </c>
      <c r="BH140" s="113">
        <f t="shared" ref="BH140:BH145" si="12">IF(U140="zníž. prenesená",N140,0)</f>
        <v>0</v>
      </c>
      <c r="BI140" s="113">
        <f t="shared" ref="BI140:BI145" si="13">IF(U140="nulová",N140,0)</f>
        <v>0</v>
      </c>
      <c r="BJ140" s="21" t="s">
        <v>86</v>
      </c>
      <c r="BK140" s="113">
        <f t="shared" ref="BK140:BK145" si="14">ROUND(L140*K140,2)</f>
        <v>0</v>
      </c>
      <c r="BL140" s="21" t="s">
        <v>244</v>
      </c>
      <c r="BM140" s="21" t="s">
        <v>639</v>
      </c>
    </row>
    <row r="141" spans="2:65" s="1" customFormat="1" ht="31.5" customHeight="1">
      <c r="B141" s="38"/>
      <c r="C141" s="186" t="s">
        <v>210</v>
      </c>
      <c r="D141" s="186" t="s">
        <v>254</v>
      </c>
      <c r="E141" s="187" t="s">
        <v>640</v>
      </c>
      <c r="F141" s="296" t="s">
        <v>641</v>
      </c>
      <c r="G141" s="296"/>
      <c r="H141" s="296"/>
      <c r="I141" s="296"/>
      <c r="J141" s="188" t="s">
        <v>642</v>
      </c>
      <c r="K141" s="189">
        <v>1</v>
      </c>
      <c r="L141" s="297">
        <v>0</v>
      </c>
      <c r="M141" s="298"/>
      <c r="N141" s="299">
        <f t="shared" si="5"/>
        <v>0</v>
      </c>
      <c r="O141" s="291"/>
      <c r="P141" s="291"/>
      <c r="Q141" s="291"/>
      <c r="R141" s="40"/>
      <c r="T141" s="175" t="s">
        <v>21</v>
      </c>
      <c r="U141" s="47" t="s">
        <v>44</v>
      </c>
      <c r="V141" s="39"/>
      <c r="W141" s="176">
        <f t="shared" si="6"/>
        <v>0</v>
      </c>
      <c r="X141" s="176">
        <v>9.8000000000000004E-2</v>
      </c>
      <c r="Y141" s="176">
        <f t="shared" si="7"/>
        <v>9.8000000000000004E-2</v>
      </c>
      <c r="Z141" s="176">
        <v>0</v>
      </c>
      <c r="AA141" s="177">
        <f t="shared" si="8"/>
        <v>0</v>
      </c>
      <c r="AR141" s="21" t="s">
        <v>337</v>
      </c>
      <c r="AT141" s="21" t="s">
        <v>254</v>
      </c>
      <c r="AU141" s="21" t="s">
        <v>86</v>
      </c>
      <c r="AY141" s="21" t="s">
        <v>163</v>
      </c>
      <c r="BE141" s="113">
        <f t="shared" si="9"/>
        <v>0</v>
      </c>
      <c r="BF141" s="113">
        <f t="shared" si="10"/>
        <v>0</v>
      </c>
      <c r="BG141" s="113">
        <f t="shared" si="11"/>
        <v>0</v>
      </c>
      <c r="BH141" s="113">
        <f t="shared" si="12"/>
        <v>0</v>
      </c>
      <c r="BI141" s="113">
        <f t="shared" si="13"/>
        <v>0</v>
      </c>
      <c r="BJ141" s="21" t="s">
        <v>86</v>
      </c>
      <c r="BK141" s="113">
        <f t="shared" si="14"/>
        <v>0</v>
      </c>
      <c r="BL141" s="21" t="s">
        <v>244</v>
      </c>
      <c r="BM141" s="21" t="s">
        <v>643</v>
      </c>
    </row>
    <row r="142" spans="2:65" s="1" customFormat="1" ht="31.5" customHeight="1">
      <c r="B142" s="38"/>
      <c r="C142" s="186" t="s">
        <v>216</v>
      </c>
      <c r="D142" s="186" t="s">
        <v>254</v>
      </c>
      <c r="E142" s="187" t="s">
        <v>644</v>
      </c>
      <c r="F142" s="296" t="s">
        <v>645</v>
      </c>
      <c r="G142" s="296"/>
      <c r="H142" s="296"/>
      <c r="I142" s="296"/>
      <c r="J142" s="188" t="s">
        <v>642</v>
      </c>
      <c r="K142" s="189">
        <v>1</v>
      </c>
      <c r="L142" s="297">
        <v>0</v>
      </c>
      <c r="M142" s="298"/>
      <c r="N142" s="299">
        <f t="shared" si="5"/>
        <v>0</v>
      </c>
      <c r="O142" s="291"/>
      <c r="P142" s="291"/>
      <c r="Q142" s="291"/>
      <c r="R142" s="40"/>
      <c r="T142" s="175" t="s">
        <v>21</v>
      </c>
      <c r="U142" s="47" t="s">
        <v>44</v>
      </c>
      <c r="V142" s="39"/>
      <c r="W142" s="176">
        <f t="shared" si="6"/>
        <v>0</v>
      </c>
      <c r="X142" s="176">
        <v>9.8000000000000004E-2</v>
      </c>
      <c r="Y142" s="176">
        <f t="shared" si="7"/>
        <v>9.8000000000000004E-2</v>
      </c>
      <c r="Z142" s="176">
        <v>0</v>
      </c>
      <c r="AA142" s="177">
        <f t="shared" si="8"/>
        <v>0</v>
      </c>
      <c r="AR142" s="21" t="s">
        <v>337</v>
      </c>
      <c r="AT142" s="21" t="s">
        <v>254</v>
      </c>
      <c r="AU142" s="21" t="s">
        <v>86</v>
      </c>
      <c r="AY142" s="21" t="s">
        <v>163</v>
      </c>
      <c r="BE142" s="113">
        <f t="shared" si="9"/>
        <v>0</v>
      </c>
      <c r="BF142" s="113">
        <f t="shared" si="10"/>
        <v>0</v>
      </c>
      <c r="BG142" s="113">
        <f t="shared" si="11"/>
        <v>0</v>
      </c>
      <c r="BH142" s="113">
        <f t="shared" si="12"/>
        <v>0</v>
      </c>
      <c r="BI142" s="113">
        <f t="shared" si="13"/>
        <v>0</v>
      </c>
      <c r="BJ142" s="21" t="s">
        <v>86</v>
      </c>
      <c r="BK142" s="113">
        <f t="shared" si="14"/>
        <v>0</v>
      </c>
      <c r="BL142" s="21" t="s">
        <v>244</v>
      </c>
      <c r="BM142" s="21" t="s">
        <v>646</v>
      </c>
    </row>
    <row r="143" spans="2:65" s="1" customFormat="1" ht="44.25" customHeight="1">
      <c r="B143" s="38"/>
      <c r="C143" s="171" t="s">
        <v>221</v>
      </c>
      <c r="D143" s="171" t="s">
        <v>164</v>
      </c>
      <c r="E143" s="172" t="s">
        <v>647</v>
      </c>
      <c r="F143" s="288" t="s">
        <v>648</v>
      </c>
      <c r="G143" s="288"/>
      <c r="H143" s="288"/>
      <c r="I143" s="288"/>
      <c r="J143" s="173" t="s">
        <v>234</v>
      </c>
      <c r="K143" s="174">
        <v>2</v>
      </c>
      <c r="L143" s="289">
        <v>0</v>
      </c>
      <c r="M143" s="290"/>
      <c r="N143" s="291">
        <f t="shared" si="5"/>
        <v>0</v>
      </c>
      <c r="O143" s="291"/>
      <c r="P143" s="291"/>
      <c r="Q143" s="291"/>
      <c r="R143" s="40"/>
      <c r="T143" s="175" t="s">
        <v>21</v>
      </c>
      <c r="U143" s="47" t="s">
        <v>44</v>
      </c>
      <c r="V143" s="39"/>
      <c r="W143" s="176">
        <f t="shared" si="6"/>
        <v>0</v>
      </c>
      <c r="X143" s="176">
        <v>0</v>
      </c>
      <c r="Y143" s="176">
        <f t="shared" si="7"/>
        <v>0</v>
      </c>
      <c r="Z143" s="176">
        <v>0</v>
      </c>
      <c r="AA143" s="177">
        <f t="shared" si="8"/>
        <v>0</v>
      </c>
      <c r="AR143" s="21" t="s">
        <v>244</v>
      </c>
      <c r="AT143" s="21" t="s">
        <v>164</v>
      </c>
      <c r="AU143" s="21" t="s">
        <v>86</v>
      </c>
      <c r="AY143" s="21" t="s">
        <v>163</v>
      </c>
      <c r="BE143" s="113">
        <f t="shared" si="9"/>
        <v>0</v>
      </c>
      <c r="BF143" s="113">
        <f t="shared" si="10"/>
        <v>0</v>
      </c>
      <c r="BG143" s="113">
        <f t="shared" si="11"/>
        <v>0</v>
      </c>
      <c r="BH143" s="113">
        <f t="shared" si="12"/>
        <v>0</v>
      </c>
      <c r="BI143" s="113">
        <f t="shared" si="13"/>
        <v>0</v>
      </c>
      <c r="BJ143" s="21" t="s">
        <v>86</v>
      </c>
      <c r="BK143" s="113">
        <f t="shared" si="14"/>
        <v>0</v>
      </c>
      <c r="BL143" s="21" t="s">
        <v>244</v>
      </c>
      <c r="BM143" s="21" t="s">
        <v>649</v>
      </c>
    </row>
    <row r="144" spans="2:65" s="1" customFormat="1" ht="22.5" customHeight="1">
      <c r="B144" s="38"/>
      <c r="C144" s="186" t="s">
        <v>231</v>
      </c>
      <c r="D144" s="186" t="s">
        <v>254</v>
      </c>
      <c r="E144" s="187" t="s">
        <v>650</v>
      </c>
      <c r="F144" s="296" t="s">
        <v>651</v>
      </c>
      <c r="G144" s="296"/>
      <c r="H144" s="296"/>
      <c r="I144" s="296"/>
      <c r="J144" s="188" t="s">
        <v>234</v>
      </c>
      <c r="K144" s="189">
        <v>2</v>
      </c>
      <c r="L144" s="297">
        <v>0</v>
      </c>
      <c r="M144" s="298"/>
      <c r="N144" s="299">
        <f t="shared" si="5"/>
        <v>0</v>
      </c>
      <c r="O144" s="291"/>
      <c r="P144" s="291"/>
      <c r="Q144" s="291"/>
      <c r="R144" s="40"/>
      <c r="T144" s="175" t="s">
        <v>21</v>
      </c>
      <c r="U144" s="47" t="s">
        <v>44</v>
      </c>
      <c r="V144" s="39"/>
      <c r="W144" s="176">
        <f t="shared" si="6"/>
        <v>0</v>
      </c>
      <c r="X144" s="176">
        <v>0.1134</v>
      </c>
      <c r="Y144" s="176">
        <f t="shared" si="7"/>
        <v>0.2268</v>
      </c>
      <c r="Z144" s="176">
        <v>0</v>
      </c>
      <c r="AA144" s="177">
        <f t="shared" si="8"/>
        <v>0</v>
      </c>
      <c r="AR144" s="21" t="s">
        <v>337</v>
      </c>
      <c r="AT144" s="21" t="s">
        <v>254</v>
      </c>
      <c r="AU144" s="21" t="s">
        <v>86</v>
      </c>
      <c r="AY144" s="21" t="s">
        <v>163</v>
      </c>
      <c r="BE144" s="113">
        <f t="shared" si="9"/>
        <v>0</v>
      </c>
      <c r="BF144" s="113">
        <f t="shared" si="10"/>
        <v>0</v>
      </c>
      <c r="BG144" s="113">
        <f t="shared" si="11"/>
        <v>0</v>
      </c>
      <c r="BH144" s="113">
        <f t="shared" si="12"/>
        <v>0</v>
      </c>
      <c r="BI144" s="113">
        <f t="shared" si="13"/>
        <v>0</v>
      </c>
      <c r="BJ144" s="21" t="s">
        <v>86</v>
      </c>
      <c r="BK144" s="113">
        <f t="shared" si="14"/>
        <v>0</v>
      </c>
      <c r="BL144" s="21" t="s">
        <v>244</v>
      </c>
      <c r="BM144" s="21" t="s">
        <v>652</v>
      </c>
    </row>
    <row r="145" spans="2:65" s="1" customFormat="1" ht="31.5" customHeight="1">
      <c r="B145" s="38"/>
      <c r="C145" s="171" t="s">
        <v>236</v>
      </c>
      <c r="D145" s="171" t="s">
        <v>164</v>
      </c>
      <c r="E145" s="172" t="s">
        <v>525</v>
      </c>
      <c r="F145" s="288" t="s">
        <v>526</v>
      </c>
      <c r="G145" s="288"/>
      <c r="H145" s="288"/>
      <c r="I145" s="288"/>
      <c r="J145" s="173" t="s">
        <v>425</v>
      </c>
      <c r="K145" s="198">
        <v>0</v>
      </c>
      <c r="L145" s="289">
        <v>0</v>
      </c>
      <c r="M145" s="290"/>
      <c r="N145" s="291">
        <f t="shared" si="5"/>
        <v>0</v>
      </c>
      <c r="O145" s="291"/>
      <c r="P145" s="291"/>
      <c r="Q145" s="291"/>
      <c r="R145" s="40"/>
      <c r="T145" s="175" t="s">
        <v>21</v>
      </c>
      <c r="U145" s="47" t="s">
        <v>44</v>
      </c>
      <c r="V145" s="39"/>
      <c r="W145" s="176">
        <f t="shared" si="6"/>
        <v>0</v>
      </c>
      <c r="X145" s="176">
        <v>0</v>
      </c>
      <c r="Y145" s="176">
        <f t="shared" si="7"/>
        <v>0</v>
      </c>
      <c r="Z145" s="176">
        <v>0</v>
      </c>
      <c r="AA145" s="177">
        <f t="shared" si="8"/>
        <v>0</v>
      </c>
      <c r="AR145" s="21" t="s">
        <v>244</v>
      </c>
      <c r="AT145" s="21" t="s">
        <v>164</v>
      </c>
      <c r="AU145" s="21" t="s">
        <v>86</v>
      </c>
      <c r="AY145" s="21" t="s">
        <v>163</v>
      </c>
      <c r="BE145" s="113">
        <f t="shared" si="9"/>
        <v>0</v>
      </c>
      <c r="BF145" s="113">
        <f t="shared" si="10"/>
        <v>0</v>
      </c>
      <c r="BG145" s="113">
        <f t="shared" si="11"/>
        <v>0</v>
      </c>
      <c r="BH145" s="113">
        <f t="shared" si="12"/>
        <v>0</v>
      </c>
      <c r="BI145" s="113">
        <f t="shared" si="13"/>
        <v>0</v>
      </c>
      <c r="BJ145" s="21" t="s">
        <v>86</v>
      </c>
      <c r="BK145" s="113">
        <f t="shared" si="14"/>
        <v>0</v>
      </c>
      <c r="BL145" s="21" t="s">
        <v>244</v>
      </c>
      <c r="BM145" s="21" t="s">
        <v>653</v>
      </c>
    </row>
    <row r="146" spans="2:65" s="1" customFormat="1" ht="49.9" customHeight="1">
      <c r="B146" s="38"/>
      <c r="C146" s="39"/>
      <c r="D146" s="162" t="s">
        <v>542</v>
      </c>
      <c r="E146" s="39"/>
      <c r="F146" s="39"/>
      <c r="G146" s="39"/>
      <c r="H146" s="39"/>
      <c r="I146" s="39"/>
      <c r="J146" s="39"/>
      <c r="K146" s="39"/>
      <c r="L146" s="39"/>
      <c r="M146" s="39"/>
      <c r="N146" s="307">
        <f t="shared" ref="N146:N151" si="15">BK146</f>
        <v>0</v>
      </c>
      <c r="O146" s="308"/>
      <c r="P146" s="308"/>
      <c r="Q146" s="308"/>
      <c r="R146" s="40"/>
      <c r="T146" s="146"/>
      <c r="U146" s="39"/>
      <c r="V146" s="39"/>
      <c r="W146" s="39"/>
      <c r="X146" s="39"/>
      <c r="Y146" s="39"/>
      <c r="Z146" s="39"/>
      <c r="AA146" s="81"/>
      <c r="AT146" s="21" t="s">
        <v>76</v>
      </c>
      <c r="AU146" s="21" t="s">
        <v>77</v>
      </c>
      <c r="AY146" s="21" t="s">
        <v>543</v>
      </c>
      <c r="BK146" s="113">
        <f>SUM(BK147:BK151)</f>
        <v>0</v>
      </c>
    </row>
    <row r="147" spans="2:65" s="1" customFormat="1" ht="22.35" customHeight="1">
      <c r="B147" s="38"/>
      <c r="C147" s="199" t="s">
        <v>21</v>
      </c>
      <c r="D147" s="199" t="s">
        <v>164</v>
      </c>
      <c r="E147" s="200" t="s">
        <v>21</v>
      </c>
      <c r="F147" s="302" t="s">
        <v>21</v>
      </c>
      <c r="G147" s="302"/>
      <c r="H147" s="302"/>
      <c r="I147" s="302"/>
      <c r="J147" s="201" t="s">
        <v>21</v>
      </c>
      <c r="K147" s="198"/>
      <c r="L147" s="289"/>
      <c r="M147" s="291"/>
      <c r="N147" s="291">
        <f t="shared" si="15"/>
        <v>0</v>
      </c>
      <c r="O147" s="291"/>
      <c r="P147" s="291"/>
      <c r="Q147" s="291"/>
      <c r="R147" s="40"/>
      <c r="T147" s="175" t="s">
        <v>21</v>
      </c>
      <c r="U147" s="202" t="s">
        <v>44</v>
      </c>
      <c r="V147" s="39"/>
      <c r="W147" s="39"/>
      <c r="X147" s="39"/>
      <c r="Y147" s="39"/>
      <c r="Z147" s="39"/>
      <c r="AA147" s="81"/>
      <c r="AT147" s="21" t="s">
        <v>543</v>
      </c>
      <c r="AU147" s="21" t="s">
        <v>83</v>
      </c>
      <c r="AY147" s="21" t="s">
        <v>543</v>
      </c>
      <c r="BE147" s="113">
        <f>IF(U147="základná",N147,0)</f>
        <v>0</v>
      </c>
      <c r="BF147" s="113">
        <f>IF(U147="znížená",N147,0)</f>
        <v>0</v>
      </c>
      <c r="BG147" s="113">
        <f>IF(U147="zákl. prenesená",N147,0)</f>
        <v>0</v>
      </c>
      <c r="BH147" s="113">
        <f>IF(U147="zníž. prenesená",N147,0)</f>
        <v>0</v>
      </c>
      <c r="BI147" s="113">
        <f>IF(U147="nulová",N147,0)</f>
        <v>0</v>
      </c>
      <c r="BJ147" s="21" t="s">
        <v>86</v>
      </c>
      <c r="BK147" s="113">
        <f>L147*K147</f>
        <v>0</v>
      </c>
    </row>
    <row r="148" spans="2:65" s="1" customFormat="1" ht="22.35" customHeight="1">
      <c r="B148" s="38"/>
      <c r="C148" s="199" t="s">
        <v>21</v>
      </c>
      <c r="D148" s="199" t="s">
        <v>164</v>
      </c>
      <c r="E148" s="200" t="s">
        <v>21</v>
      </c>
      <c r="F148" s="302" t="s">
        <v>21</v>
      </c>
      <c r="G148" s="302"/>
      <c r="H148" s="302"/>
      <c r="I148" s="302"/>
      <c r="J148" s="201" t="s">
        <v>21</v>
      </c>
      <c r="K148" s="198"/>
      <c r="L148" s="289"/>
      <c r="M148" s="291"/>
      <c r="N148" s="291">
        <f t="shared" si="15"/>
        <v>0</v>
      </c>
      <c r="O148" s="291"/>
      <c r="P148" s="291"/>
      <c r="Q148" s="291"/>
      <c r="R148" s="40"/>
      <c r="T148" s="175" t="s">
        <v>21</v>
      </c>
      <c r="U148" s="202" t="s">
        <v>44</v>
      </c>
      <c r="V148" s="39"/>
      <c r="W148" s="39"/>
      <c r="X148" s="39"/>
      <c r="Y148" s="39"/>
      <c r="Z148" s="39"/>
      <c r="AA148" s="81"/>
      <c r="AT148" s="21" t="s">
        <v>543</v>
      </c>
      <c r="AU148" s="21" t="s">
        <v>83</v>
      </c>
      <c r="AY148" s="21" t="s">
        <v>543</v>
      </c>
      <c r="BE148" s="113">
        <f>IF(U148="základná",N148,0)</f>
        <v>0</v>
      </c>
      <c r="BF148" s="113">
        <f>IF(U148="znížená",N148,0)</f>
        <v>0</v>
      </c>
      <c r="BG148" s="113">
        <f>IF(U148="zákl. prenesená",N148,0)</f>
        <v>0</v>
      </c>
      <c r="BH148" s="113">
        <f>IF(U148="zníž. prenesená",N148,0)</f>
        <v>0</v>
      </c>
      <c r="BI148" s="113">
        <f>IF(U148="nulová",N148,0)</f>
        <v>0</v>
      </c>
      <c r="BJ148" s="21" t="s">
        <v>86</v>
      </c>
      <c r="BK148" s="113">
        <f>L148*K148</f>
        <v>0</v>
      </c>
    </row>
    <row r="149" spans="2:65" s="1" customFormat="1" ht="22.35" customHeight="1">
      <c r="B149" s="38"/>
      <c r="C149" s="199" t="s">
        <v>21</v>
      </c>
      <c r="D149" s="199" t="s">
        <v>164</v>
      </c>
      <c r="E149" s="200" t="s">
        <v>21</v>
      </c>
      <c r="F149" s="302" t="s">
        <v>21</v>
      </c>
      <c r="G149" s="302"/>
      <c r="H149" s="302"/>
      <c r="I149" s="302"/>
      <c r="J149" s="201" t="s">
        <v>21</v>
      </c>
      <c r="K149" s="198"/>
      <c r="L149" s="289"/>
      <c r="M149" s="291"/>
      <c r="N149" s="291">
        <f t="shared" si="15"/>
        <v>0</v>
      </c>
      <c r="O149" s="291"/>
      <c r="P149" s="291"/>
      <c r="Q149" s="291"/>
      <c r="R149" s="40"/>
      <c r="T149" s="175" t="s">
        <v>21</v>
      </c>
      <c r="U149" s="202" t="s">
        <v>44</v>
      </c>
      <c r="V149" s="39"/>
      <c r="W149" s="39"/>
      <c r="X149" s="39"/>
      <c r="Y149" s="39"/>
      <c r="Z149" s="39"/>
      <c r="AA149" s="81"/>
      <c r="AT149" s="21" t="s">
        <v>543</v>
      </c>
      <c r="AU149" s="21" t="s">
        <v>83</v>
      </c>
      <c r="AY149" s="21" t="s">
        <v>543</v>
      </c>
      <c r="BE149" s="113">
        <f>IF(U149="základná",N149,0)</f>
        <v>0</v>
      </c>
      <c r="BF149" s="113">
        <f>IF(U149="znížená",N149,0)</f>
        <v>0</v>
      </c>
      <c r="BG149" s="113">
        <f>IF(U149="zákl. prenesená",N149,0)</f>
        <v>0</v>
      </c>
      <c r="BH149" s="113">
        <f>IF(U149="zníž. prenesená",N149,0)</f>
        <v>0</v>
      </c>
      <c r="BI149" s="113">
        <f>IF(U149="nulová",N149,0)</f>
        <v>0</v>
      </c>
      <c r="BJ149" s="21" t="s">
        <v>86</v>
      </c>
      <c r="BK149" s="113">
        <f>L149*K149</f>
        <v>0</v>
      </c>
    </row>
    <row r="150" spans="2:65" s="1" customFormat="1" ht="22.35" customHeight="1">
      <c r="B150" s="38"/>
      <c r="C150" s="199" t="s">
        <v>21</v>
      </c>
      <c r="D150" s="199" t="s">
        <v>164</v>
      </c>
      <c r="E150" s="200" t="s">
        <v>21</v>
      </c>
      <c r="F150" s="302" t="s">
        <v>21</v>
      </c>
      <c r="G150" s="302"/>
      <c r="H150" s="302"/>
      <c r="I150" s="302"/>
      <c r="J150" s="201" t="s">
        <v>21</v>
      </c>
      <c r="K150" s="198"/>
      <c r="L150" s="289"/>
      <c r="M150" s="291"/>
      <c r="N150" s="291">
        <f t="shared" si="15"/>
        <v>0</v>
      </c>
      <c r="O150" s="291"/>
      <c r="P150" s="291"/>
      <c r="Q150" s="291"/>
      <c r="R150" s="40"/>
      <c r="T150" s="175" t="s">
        <v>21</v>
      </c>
      <c r="U150" s="202" t="s">
        <v>44</v>
      </c>
      <c r="V150" s="39"/>
      <c r="W150" s="39"/>
      <c r="X150" s="39"/>
      <c r="Y150" s="39"/>
      <c r="Z150" s="39"/>
      <c r="AA150" s="81"/>
      <c r="AT150" s="21" t="s">
        <v>543</v>
      </c>
      <c r="AU150" s="21" t="s">
        <v>83</v>
      </c>
      <c r="AY150" s="21" t="s">
        <v>543</v>
      </c>
      <c r="BE150" s="113">
        <f>IF(U150="základná",N150,0)</f>
        <v>0</v>
      </c>
      <c r="BF150" s="113">
        <f>IF(U150="znížená",N150,0)</f>
        <v>0</v>
      </c>
      <c r="BG150" s="113">
        <f>IF(U150="zákl. prenesená",N150,0)</f>
        <v>0</v>
      </c>
      <c r="BH150" s="113">
        <f>IF(U150="zníž. prenesená",N150,0)</f>
        <v>0</v>
      </c>
      <c r="BI150" s="113">
        <f>IF(U150="nulová",N150,0)</f>
        <v>0</v>
      </c>
      <c r="BJ150" s="21" t="s">
        <v>86</v>
      </c>
      <c r="BK150" s="113">
        <f>L150*K150</f>
        <v>0</v>
      </c>
    </row>
    <row r="151" spans="2:65" s="1" customFormat="1" ht="22.35" customHeight="1">
      <c r="B151" s="38"/>
      <c r="C151" s="199" t="s">
        <v>21</v>
      </c>
      <c r="D151" s="199" t="s">
        <v>164</v>
      </c>
      <c r="E151" s="200" t="s">
        <v>21</v>
      </c>
      <c r="F151" s="302" t="s">
        <v>21</v>
      </c>
      <c r="G151" s="302"/>
      <c r="H151" s="302"/>
      <c r="I151" s="302"/>
      <c r="J151" s="201" t="s">
        <v>21</v>
      </c>
      <c r="K151" s="198"/>
      <c r="L151" s="289"/>
      <c r="M151" s="291"/>
      <c r="N151" s="291">
        <f t="shared" si="15"/>
        <v>0</v>
      </c>
      <c r="O151" s="291"/>
      <c r="P151" s="291"/>
      <c r="Q151" s="291"/>
      <c r="R151" s="40"/>
      <c r="T151" s="175" t="s">
        <v>21</v>
      </c>
      <c r="U151" s="202" t="s">
        <v>44</v>
      </c>
      <c r="V151" s="59"/>
      <c r="W151" s="59"/>
      <c r="X151" s="59"/>
      <c r="Y151" s="59"/>
      <c r="Z151" s="59"/>
      <c r="AA151" s="61"/>
      <c r="AT151" s="21" t="s">
        <v>543</v>
      </c>
      <c r="AU151" s="21" t="s">
        <v>83</v>
      </c>
      <c r="AY151" s="21" t="s">
        <v>543</v>
      </c>
      <c r="BE151" s="113">
        <f>IF(U151="základná",N151,0)</f>
        <v>0</v>
      </c>
      <c r="BF151" s="113">
        <f>IF(U151="znížená",N151,0)</f>
        <v>0</v>
      </c>
      <c r="BG151" s="113">
        <f>IF(U151="zákl. prenesená",N151,0)</f>
        <v>0</v>
      </c>
      <c r="BH151" s="113">
        <f>IF(U151="zníž. prenesená",N151,0)</f>
        <v>0</v>
      </c>
      <c r="BI151" s="113">
        <f>IF(U151="nulová",N151,0)</f>
        <v>0</v>
      </c>
      <c r="BJ151" s="21" t="s">
        <v>86</v>
      </c>
      <c r="BK151" s="113">
        <f>L151*K151</f>
        <v>0</v>
      </c>
    </row>
    <row r="152" spans="2:65" s="1" customFormat="1" ht="6.95" customHeight="1">
      <c r="B152" s="62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4"/>
    </row>
  </sheetData>
  <sheetProtection algorithmName="SHA-512" hashValue="D/2c992puxpnvgeRpSgUWSO+shDBdthDDIouIeX8LdABBGJurR3BSBbAW8jczxvfcyxCQ77XZQH63GyaIQaGqQ==" saltValue="g1ARkly5fcNarviyS7l1Lw==" spinCount="100000" sheet="1" objects="1" scenarios="1" formatCells="0" formatColumns="0" formatRows="0" sort="0" autoFilter="0"/>
  <mergeCells count="137">
    <mergeCell ref="H1:K1"/>
    <mergeCell ref="S2:AC2"/>
    <mergeCell ref="F151:I151"/>
    <mergeCell ref="L151:M151"/>
    <mergeCell ref="N151:Q151"/>
    <mergeCell ref="N122:Q122"/>
    <mergeCell ref="N123:Q123"/>
    <mergeCell ref="N124:Q124"/>
    <mergeCell ref="N127:Q127"/>
    <mergeCell ref="N132:Q132"/>
    <mergeCell ref="N134:Q134"/>
    <mergeCell ref="N135:Q135"/>
    <mergeCell ref="N146:Q146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4:I144"/>
    <mergeCell ref="L144:M144"/>
    <mergeCell ref="N144:Q144"/>
    <mergeCell ref="F145:I145"/>
    <mergeCell ref="L145:M145"/>
    <mergeCell ref="N145:Q145"/>
    <mergeCell ref="F147:I147"/>
    <mergeCell ref="L147:M147"/>
    <mergeCell ref="N147:Q147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L140:M140"/>
    <mergeCell ref="N140:Q140"/>
    <mergeCell ref="F131:I131"/>
    <mergeCell ref="L131:M131"/>
    <mergeCell ref="N131:Q131"/>
    <mergeCell ref="F133:I133"/>
    <mergeCell ref="L133:M133"/>
    <mergeCell ref="N133:Q133"/>
    <mergeCell ref="F136:I136"/>
    <mergeCell ref="L136:M136"/>
    <mergeCell ref="N136:Q136"/>
    <mergeCell ref="F125:I125"/>
    <mergeCell ref="L125:M125"/>
    <mergeCell ref="N125:Q125"/>
    <mergeCell ref="F126:I126"/>
    <mergeCell ref="F128:I128"/>
    <mergeCell ref="L128:M128"/>
    <mergeCell ref="N128:Q128"/>
    <mergeCell ref="F129:I129"/>
    <mergeCell ref="F130:I130"/>
    <mergeCell ref="L130:M130"/>
    <mergeCell ref="N130:Q130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147:D152">
      <formula1>"K, M"</formula1>
    </dataValidation>
    <dataValidation type="list" allowBlank="1" showInputMessage="1" showErrorMessage="1" error="Povolené sú hodnoty základná, znížená, nulová." sqref="U147:U152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107</v>
      </c>
      <c r="G1" s="17"/>
      <c r="H1" s="309" t="s">
        <v>108</v>
      </c>
      <c r="I1" s="309"/>
      <c r="J1" s="309"/>
      <c r="K1" s="309"/>
      <c r="L1" s="17" t="s">
        <v>109</v>
      </c>
      <c r="M1" s="15"/>
      <c r="N1" s="15"/>
      <c r="O1" s="16" t="s">
        <v>110</v>
      </c>
      <c r="P1" s="15"/>
      <c r="Q1" s="15"/>
      <c r="R1" s="15"/>
      <c r="S1" s="17" t="s">
        <v>111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55" t="s">
        <v>8</v>
      </c>
      <c r="T2" s="256"/>
      <c r="U2" s="256"/>
      <c r="V2" s="256"/>
      <c r="W2" s="256"/>
      <c r="X2" s="256"/>
      <c r="Y2" s="256"/>
      <c r="Z2" s="256"/>
      <c r="AA2" s="256"/>
      <c r="AB2" s="256"/>
      <c r="AC2" s="256"/>
      <c r="AT2" s="21" t="s">
        <v>94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21" t="s">
        <v>112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6"/>
      <c r="T4" s="27" t="s">
        <v>12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18</v>
      </c>
      <c r="E6" s="29"/>
      <c r="F6" s="266" t="str">
        <f>'Rekapitulácia stavby'!K6</f>
        <v>Centrálny zberný dvor</v>
      </c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9"/>
      <c r="R6" s="26"/>
    </row>
    <row r="7" spans="1:66" s="1" customFormat="1" ht="32.85" customHeight="1">
      <c r="B7" s="38"/>
      <c r="C7" s="39"/>
      <c r="D7" s="32" t="s">
        <v>113</v>
      </c>
      <c r="E7" s="39"/>
      <c r="F7" s="227" t="s">
        <v>654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9"/>
      <c r="R7" s="40"/>
    </row>
    <row r="8" spans="1:66" s="1" customFormat="1" ht="14.45" customHeight="1">
      <c r="B8" s="38"/>
      <c r="C8" s="39"/>
      <c r="D8" s="33" t="s">
        <v>20</v>
      </c>
      <c r="E8" s="39"/>
      <c r="F8" s="31" t="s">
        <v>21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21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69" t="str">
        <f>'Rekapitulácia stavby'!AN8</f>
        <v>4. 6. 2018</v>
      </c>
      <c r="P9" s="27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25" t="s">
        <v>21</v>
      </c>
      <c r="P11" s="225"/>
      <c r="Q11" s="39"/>
      <c r="R11" s="40"/>
    </row>
    <row r="12" spans="1:66" s="1" customFormat="1" ht="18" customHeight="1">
      <c r="B12" s="38"/>
      <c r="C12" s="39"/>
      <c r="D12" s="39"/>
      <c r="E12" s="31" t="s">
        <v>24</v>
      </c>
      <c r="F12" s="39"/>
      <c r="G12" s="39"/>
      <c r="H12" s="39"/>
      <c r="I12" s="39"/>
      <c r="J12" s="39"/>
      <c r="K12" s="39"/>
      <c r="L12" s="39"/>
      <c r="M12" s="33" t="s">
        <v>29</v>
      </c>
      <c r="N12" s="39"/>
      <c r="O12" s="225" t="s">
        <v>21</v>
      </c>
      <c r="P12" s="22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30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71" t="str">
        <f>IF('Rekapitulácia stavby'!AN13="","",'Rekapitulácia stavby'!AN13)</f>
        <v>Vyplň údaj</v>
      </c>
      <c r="P14" s="225"/>
      <c r="Q14" s="39"/>
      <c r="R14" s="40"/>
    </row>
    <row r="15" spans="1:66" s="1" customFormat="1" ht="18" customHeight="1">
      <c r="B15" s="38"/>
      <c r="C15" s="39"/>
      <c r="D15" s="39"/>
      <c r="E15" s="271" t="str">
        <f>IF('Rekapitulácia stavby'!E14="","",'Rekapitulácia stavby'!E14)</f>
        <v>Vyplň údaj</v>
      </c>
      <c r="F15" s="272"/>
      <c r="G15" s="272"/>
      <c r="H15" s="272"/>
      <c r="I15" s="272"/>
      <c r="J15" s="272"/>
      <c r="K15" s="272"/>
      <c r="L15" s="272"/>
      <c r="M15" s="33" t="s">
        <v>29</v>
      </c>
      <c r="N15" s="39"/>
      <c r="O15" s="271" t="str">
        <f>IF('Rekapitulácia stavby'!AN14="","",'Rekapitulácia stavby'!AN14)</f>
        <v>Vyplň údaj</v>
      </c>
      <c r="P15" s="22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32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25" t="s">
        <v>21</v>
      </c>
      <c r="P17" s="225"/>
      <c r="Q17" s="39"/>
      <c r="R17" s="40"/>
    </row>
    <row r="18" spans="2:18" s="1" customFormat="1" ht="18" customHeight="1">
      <c r="B18" s="38"/>
      <c r="C18" s="39"/>
      <c r="D18" s="39"/>
      <c r="E18" s="31" t="s">
        <v>33</v>
      </c>
      <c r="F18" s="39"/>
      <c r="G18" s="39"/>
      <c r="H18" s="39"/>
      <c r="I18" s="39"/>
      <c r="J18" s="39"/>
      <c r="K18" s="39"/>
      <c r="L18" s="39"/>
      <c r="M18" s="33" t="s">
        <v>29</v>
      </c>
      <c r="N18" s="39"/>
      <c r="O18" s="225" t="s">
        <v>21</v>
      </c>
      <c r="P18" s="22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25" t="s">
        <v>21</v>
      </c>
      <c r="P20" s="225"/>
      <c r="Q20" s="39"/>
      <c r="R20" s="40"/>
    </row>
    <row r="21" spans="2:18" s="1" customFormat="1" ht="18" customHeight="1">
      <c r="B21" s="38"/>
      <c r="C21" s="39"/>
      <c r="D21" s="39"/>
      <c r="E21" s="31" t="s">
        <v>36</v>
      </c>
      <c r="F21" s="39"/>
      <c r="G21" s="39"/>
      <c r="H21" s="39"/>
      <c r="I21" s="39"/>
      <c r="J21" s="39"/>
      <c r="K21" s="39"/>
      <c r="L21" s="39"/>
      <c r="M21" s="33" t="s">
        <v>29</v>
      </c>
      <c r="N21" s="39"/>
      <c r="O21" s="225" t="s">
        <v>21</v>
      </c>
      <c r="P21" s="22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30" t="s">
        <v>21</v>
      </c>
      <c r="F24" s="230"/>
      <c r="G24" s="230"/>
      <c r="H24" s="230"/>
      <c r="I24" s="230"/>
      <c r="J24" s="230"/>
      <c r="K24" s="230"/>
      <c r="L24" s="23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115</v>
      </c>
      <c r="E27" s="39"/>
      <c r="F27" s="39"/>
      <c r="G27" s="39"/>
      <c r="H27" s="39"/>
      <c r="I27" s="39"/>
      <c r="J27" s="39"/>
      <c r="K27" s="39"/>
      <c r="L27" s="39"/>
      <c r="M27" s="231">
        <f>N88</f>
        <v>0</v>
      </c>
      <c r="N27" s="231"/>
      <c r="O27" s="231"/>
      <c r="P27" s="231"/>
      <c r="Q27" s="39"/>
      <c r="R27" s="40"/>
    </row>
    <row r="28" spans="2:18" s="1" customFormat="1" ht="14.45" customHeight="1">
      <c r="B28" s="38"/>
      <c r="C28" s="39"/>
      <c r="D28" s="37" t="s">
        <v>101</v>
      </c>
      <c r="E28" s="39"/>
      <c r="F28" s="39"/>
      <c r="G28" s="39"/>
      <c r="H28" s="39"/>
      <c r="I28" s="39"/>
      <c r="J28" s="39"/>
      <c r="K28" s="39"/>
      <c r="L28" s="39"/>
      <c r="M28" s="231">
        <f>N95</f>
        <v>0</v>
      </c>
      <c r="N28" s="231"/>
      <c r="O28" s="231"/>
      <c r="P28" s="23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40</v>
      </c>
      <c r="E30" s="39"/>
      <c r="F30" s="39"/>
      <c r="G30" s="39"/>
      <c r="H30" s="39"/>
      <c r="I30" s="39"/>
      <c r="J30" s="39"/>
      <c r="K30" s="39"/>
      <c r="L30" s="39"/>
      <c r="M30" s="273">
        <f>ROUND(M27+M28,2)</f>
        <v>0</v>
      </c>
      <c r="N30" s="268"/>
      <c r="O30" s="268"/>
      <c r="P30" s="268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41</v>
      </c>
      <c r="E32" s="45" t="s">
        <v>42</v>
      </c>
      <c r="F32" s="46">
        <v>0.2</v>
      </c>
      <c r="G32" s="125" t="s">
        <v>43</v>
      </c>
      <c r="H32" s="274">
        <f>ROUND((((SUM(BE95:BE102)+SUM(BE120:BE165))+SUM(BE167:BE171))),2)</f>
        <v>0</v>
      </c>
      <c r="I32" s="268"/>
      <c r="J32" s="268"/>
      <c r="K32" s="39"/>
      <c r="L32" s="39"/>
      <c r="M32" s="274">
        <f>ROUND(((ROUND((SUM(BE95:BE102)+SUM(BE120:BE165)), 2)*F32)+SUM(BE167:BE171)*F32),2)</f>
        <v>0</v>
      </c>
      <c r="N32" s="268"/>
      <c r="O32" s="268"/>
      <c r="P32" s="268"/>
      <c r="Q32" s="39"/>
      <c r="R32" s="40"/>
    </row>
    <row r="33" spans="2:18" s="1" customFormat="1" ht="14.45" customHeight="1">
      <c r="B33" s="38"/>
      <c r="C33" s="39"/>
      <c r="D33" s="39"/>
      <c r="E33" s="45" t="s">
        <v>44</v>
      </c>
      <c r="F33" s="46">
        <v>0.2</v>
      </c>
      <c r="G33" s="125" t="s">
        <v>43</v>
      </c>
      <c r="H33" s="274">
        <f>ROUND((((SUM(BF95:BF102)+SUM(BF120:BF165))+SUM(BF167:BF171))),2)</f>
        <v>0</v>
      </c>
      <c r="I33" s="268"/>
      <c r="J33" s="268"/>
      <c r="K33" s="39"/>
      <c r="L33" s="39"/>
      <c r="M33" s="274">
        <f>ROUND(((ROUND((SUM(BF95:BF102)+SUM(BF120:BF165)), 2)*F33)+SUM(BF167:BF171)*F33),2)</f>
        <v>0</v>
      </c>
      <c r="N33" s="268"/>
      <c r="O33" s="268"/>
      <c r="P33" s="268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0.2</v>
      </c>
      <c r="G34" s="125" t="s">
        <v>43</v>
      </c>
      <c r="H34" s="274">
        <f>ROUND((((SUM(BG95:BG102)+SUM(BG120:BG165))+SUM(BG167:BG171))),2)</f>
        <v>0</v>
      </c>
      <c r="I34" s="268"/>
      <c r="J34" s="268"/>
      <c r="K34" s="39"/>
      <c r="L34" s="39"/>
      <c r="M34" s="274">
        <v>0</v>
      </c>
      <c r="N34" s="268"/>
      <c r="O34" s="268"/>
      <c r="P34" s="268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0.2</v>
      </c>
      <c r="G35" s="125" t="s">
        <v>43</v>
      </c>
      <c r="H35" s="274">
        <f>ROUND((((SUM(BH95:BH102)+SUM(BH120:BH165))+SUM(BH167:BH171))),2)</f>
        <v>0</v>
      </c>
      <c r="I35" s="268"/>
      <c r="J35" s="268"/>
      <c r="K35" s="39"/>
      <c r="L35" s="39"/>
      <c r="M35" s="274">
        <v>0</v>
      </c>
      <c r="N35" s="268"/>
      <c r="O35" s="268"/>
      <c r="P35" s="268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47</v>
      </c>
      <c r="F36" s="46">
        <v>0</v>
      </c>
      <c r="G36" s="125" t="s">
        <v>43</v>
      </c>
      <c r="H36" s="274">
        <f>ROUND((((SUM(BI95:BI102)+SUM(BI120:BI165))+SUM(BI167:BI171))),2)</f>
        <v>0</v>
      </c>
      <c r="I36" s="268"/>
      <c r="J36" s="268"/>
      <c r="K36" s="39"/>
      <c r="L36" s="39"/>
      <c r="M36" s="274">
        <v>0</v>
      </c>
      <c r="N36" s="268"/>
      <c r="O36" s="268"/>
      <c r="P36" s="268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48</v>
      </c>
      <c r="E38" s="82"/>
      <c r="F38" s="82"/>
      <c r="G38" s="127" t="s">
        <v>49</v>
      </c>
      <c r="H38" s="128" t="s">
        <v>50</v>
      </c>
      <c r="I38" s="82"/>
      <c r="J38" s="82"/>
      <c r="K38" s="82"/>
      <c r="L38" s="275">
        <f>SUM(M30:M36)</f>
        <v>0</v>
      </c>
      <c r="M38" s="275"/>
      <c r="N38" s="275"/>
      <c r="O38" s="275"/>
      <c r="P38" s="276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21" t="s">
        <v>116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18</v>
      </c>
      <c r="D78" s="39"/>
      <c r="E78" s="39"/>
      <c r="F78" s="266" t="str">
        <f>F6</f>
        <v>Centrálny zberný dvor</v>
      </c>
      <c r="G78" s="267"/>
      <c r="H78" s="267"/>
      <c r="I78" s="267"/>
      <c r="J78" s="267"/>
      <c r="K78" s="267"/>
      <c r="L78" s="267"/>
      <c r="M78" s="267"/>
      <c r="N78" s="267"/>
      <c r="O78" s="267"/>
      <c r="P78" s="267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113</v>
      </c>
      <c r="D79" s="39"/>
      <c r="E79" s="39"/>
      <c r="F79" s="257" t="str">
        <f>F7</f>
        <v>4 - SO 04 Areálová dažďová kanalizácia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65" s="1" customFormat="1" ht="18" customHeight="1">
      <c r="B81" s="38"/>
      <c r="C81" s="33" t="s">
        <v>23</v>
      </c>
      <c r="D81" s="39"/>
      <c r="E81" s="39"/>
      <c r="F81" s="31" t="str">
        <f>F9</f>
        <v>Obec Slavošovce</v>
      </c>
      <c r="G81" s="39"/>
      <c r="H81" s="39"/>
      <c r="I81" s="39"/>
      <c r="J81" s="39"/>
      <c r="K81" s="33" t="s">
        <v>25</v>
      </c>
      <c r="L81" s="39"/>
      <c r="M81" s="270" t="str">
        <f>IF(O9="","",O9)</f>
        <v>4. 6. 2018</v>
      </c>
      <c r="N81" s="270"/>
      <c r="O81" s="270"/>
      <c r="P81" s="270"/>
      <c r="Q81" s="39"/>
      <c r="R81" s="40"/>
      <c r="T81" s="132"/>
      <c r="U81" s="132"/>
    </row>
    <row r="82" spans="2:65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65" s="1" customFormat="1" ht="15">
      <c r="B83" s="38"/>
      <c r="C83" s="33" t="s">
        <v>27</v>
      </c>
      <c r="D83" s="39"/>
      <c r="E83" s="39"/>
      <c r="F83" s="31" t="str">
        <f>E12</f>
        <v>Obec Slavošovce</v>
      </c>
      <c r="G83" s="39"/>
      <c r="H83" s="39"/>
      <c r="I83" s="39"/>
      <c r="J83" s="39"/>
      <c r="K83" s="33" t="s">
        <v>32</v>
      </c>
      <c r="L83" s="39"/>
      <c r="M83" s="225" t="str">
        <f>E18</f>
        <v>Ing. Ján Nebus</v>
      </c>
      <c r="N83" s="225"/>
      <c r="O83" s="225"/>
      <c r="P83" s="225"/>
      <c r="Q83" s="225"/>
      <c r="R83" s="40"/>
      <c r="T83" s="132"/>
      <c r="U83" s="132"/>
    </row>
    <row r="84" spans="2:65" s="1" customFormat="1" ht="14.45" customHeight="1">
      <c r="B84" s="38"/>
      <c r="C84" s="33" t="s">
        <v>30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25" t="str">
        <f>E21</f>
        <v>Anna Hricová</v>
      </c>
      <c r="N84" s="225"/>
      <c r="O84" s="225"/>
      <c r="P84" s="225"/>
      <c r="Q84" s="225"/>
      <c r="R84" s="40"/>
      <c r="T84" s="132"/>
      <c r="U84" s="132"/>
    </row>
    <row r="85" spans="2:65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65" s="1" customFormat="1" ht="29.25" customHeight="1">
      <c r="B86" s="38"/>
      <c r="C86" s="277" t="s">
        <v>117</v>
      </c>
      <c r="D86" s="278"/>
      <c r="E86" s="278"/>
      <c r="F86" s="278"/>
      <c r="G86" s="278"/>
      <c r="H86" s="121"/>
      <c r="I86" s="121"/>
      <c r="J86" s="121"/>
      <c r="K86" s="121"/>
      <c r="L86" s="121"/>
      <c r="M86" s="121"/>
      <c r="N86" s="277" t="s">
        <v>118</v>
      </c>
      <c r="O86" s="278"/>
      <c r="P86" s="278"/>
      <c r="Q86" s="278"/>
      <c r="R86" s="40"/>
      <c r="T86" s="132"/>
      <c r="U86" s="132"/>
    </row>
    <row r="87" spans="2:65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65" s="1" customFormat="1" ht="29.25" customHeight="1">
      <c r="B88" s="38"/>
      <c r="C88" s="133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N120</f>
        <v>0</v>
      </c>
      <c r="O88" s="279"/>
      <c r="P88" s="279"/>
      <c r="Q88" s="279"/>
      <c r="R88" s="40"/>
      <c r="T88" s="132"/>
      <c r="U88" s="132"/>
      <c r="AU88" s="21" t="s">
        <v>120</v>
      </c>
    </row>
    <row r="89" spans="2:65" s="6" customFormat="1" ht="24.95" customHeight="1">
      <c r="B89" s="134"/>
      <c r="C89" s="135"/>
      <c r="D89" s="136" t="s">
        <v>655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80">
        <f>N121</f>
        <v>0</v>
      </c>
      <c r="O89" s="281"/>
      <c r="P89" s="281"/>
      <c r="Q89" s="281"/>
      <c r="R89" s="137"/>
      <c r="T89" s="138"/>
      <c r="U89" s="138"/>
    </row>
    <row r="90" spans="2:65" s="6" customFormat="1" ht="24.95" customHeight="1">
      <c r="B90" s="134"/>
      <c r="C90" s="135"/>
      <c r="D90" s="136" t="s">
        <v>656</v>
      </c>
      <c r="E90" s="135"/>
      <c r="F90" s="135"/>
      <c r="G90" s="135"/>
      <c r="H90" s="135"/>
      <c r="I90" s="135"/>
      <c r="J90" s="135"/>
      <c r="K90" s="135"/>
      <c r="L90" s="135"/>
      <c r="M90" s="135"/>
      <c r="N90" s="280">
        <f>N133</f>
        <v>0</v>
      </c>
      <c r="O90" s="281"/>
      <c r="P90" s="281"/>
      <c r="Q90" s="281"/>
      <c r="R90" s="137"/>
      <c r="T90" s="138"/>
      <c r="U90" s="138"/>
    </row>
    <row r="91" spans="2:65" s="6" customFormat="1" ht="24.95" customHeight="1">
      <c r="B91" s="134"/>
      <c r="C91" s="135"/>
      <c r="D91" s="136" t="s">
        <v>657</v>
      </c>
      <c r="E91" s="135"/>
      <c r="F91" s="135"/>
      <c r="G91" s="135"/>
      <c r="H91" s="135"/>
      <c r="I91" s="135"/>
      <c r="J91" s="135"/>
      <c r="K91" s="135"/>
      <c r="L91" s="135"/>
      <c r="M91" s="135"/>
      <c r="N91" s="280">
        <f>N135</f>
        <v>0</v>
      </c>
      <c r="O91" s="281"/>
      <c r="P91" s="281"/>
      <c r="Q91" s="281"/>
      <c r="R91" s="137"/>
      <c r="T91" s="138"/>
      <c r="U91" s="138"/>
    </row>
    <row r="92" spans="2:65" s="6" customFormat="1" ht="24.95" customHeight="1">
      <c r="B92" s="134"/>
      <c r="C92" s="135"/>
      <c r="D92" s="136" t="s">
        <v>658</v>
      </c>
      <c r="E92" s="135"/>
      <c r="F92" s="135"/>
      <c r="G92" s="135"/>
      <c r="H92" s="135"/>
      <c r="I92" s="135"/>
      <c r="J92" s="135"/>
      <c r="K92" s="135"/>
      <c r="L92" s="135"/>
      <c r="M92" s="135"/>
      <c r="N92" s="280">
        <f>N164</f>
        <v>0</v>
      </c>
      <c r="O92" s="281"/>
      <c r="P92" s="281"/>
      <c r="Q92" s="281"/>
      <c r="R92" s="137"/>
      <c r="T92" s="138"/>
      <c r="U92" s="138"/>
    </row>
    <row r="93" spans="2:65" s="6" customFormat="1" ht="21.75" customHeight="1">
      <c r="B93" s="134"/>
      <c r="C93" s="135"/>
      <c r="D93" s="136" t="s">
        <v>139</v>
      </c>
      <c r="E93" s="135"/>
      <c r="F93" s="135"/>
      <c r="G93" s="135"/>
      <c r="H93" s="135"/>
      <c r="I93" s="135"/>
      <c r="J93" s="135"/>
      <c r="K93" s="135"/>
      <c r="L93" s="135"/>
      <c r="M93" s="135"/>
      <c r="N93" s="283">
        <f>N166</f>
        <v>0</v>
      </c>
      <c r="O93" s="281"/>
      <c r="P93" s="281"/>
      <c r="Q93" s="281"/>
      <c r="R93" s="137"/>
      <c r="T93" s="138"/>
      <c r="U93" s="138"/>
    </row>
    <row r="94" spans="2:65" s="1" customFormat="1" ht="21.75" customHeight="1">
      <c r="B94" s="38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40"/>
      <c r="T94" s="132"/>
      <c r="U94" s="132"/>
    </row>
    <row r="95" spans="2:65" s="1" customFormat="1" ht="29.25" customHeight="1">
      <c r="B95" s="38"/>
      <c r="C95" s="133" t="s">
        <v>140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279">
        <f>ROUND(N96+N97+N98+N99+N100+N101,2)</f>
        <v>0</v>
      </c>
      <c r="O95" s="284"/>
      <c r="P95" s="284"/>
      <c r="Q95" s="284"/>
      <c r="R95" s="40"/>
      <c r="T95" s="143"/>
      <c r="U95" s="144" t="s">
        <v>41</v>
      </c>
    </row>
    <row r="96" spans="2:65" s="1" customFormat="1" ht="18" customHeight="1">
      <c r="B96" s="38"/>
      <c r="C96" s="39"/>
      <c r="D96" s="250" t="s">
        <v>141</v>
      </c>
      <c r="E96" s="251"/>
      <c r="F96" s="251"/>
      <c r="G96" s="251"/>
      <c r="H96" s="251"/>
      <c r="I96" s="39"/>
      <c r="J96" s="39"/>
      <c r="K96" s="39"/>
      <c r="L96" s="39"/>
      <c r="M96" s="39"/>
      <c r="N96" s="252">
        <f>ROUND(N88*T96,2)</f>
        <v>0</v>
      </c>
      <c r="O96" s="253"/>
      <c r="P96" s="253"/>
      <c r="Q96" s="253"/>
      <c r="R96" s="40"/>
      <c r="S96" s="145"/>
      <c r="T96" s="146"/>
      <c r="U96" s="147" t="s">
        <v>44</v>
      </c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9" t="s">
        <v>142</v>
      </c>
      <c r="AZ96" s="148"/>
      <c r="BA96" s="148"/>
      <c r="BB96" s="148"/>
      <c r="BC96" s="148"/>
      <c r="BD96" s="148"/>
      <c r="BE96" s="150">
        <f t="shared" ref="BE96:BE101" si="0">IF(U96="základná",N96,0)</f>
        <v>0</v>
      </c>
      <c r="BF96" s="150">
        <f t="shared" ref="BF96:BF101" si="1">IF(U96="znížená",N96,0)</f>
        <v>0</v>
      </c>
      <c r="BG96" s="150">
        <f t="shared" ref="BG96:BG101" si="2">IF(U96="zákl. prenesená",N96,0)</f>
        <v>0</v>
      </c>
      <c r="BH96" s="150">
        <f t="shared" ref="BH96:BH101" si="3">IF(U96="zníž. prenesená",N96,0)</f>
        <v>0</v>
      </c>
      <c r="BI96" s="150">
        <f t="shared" ref="BI96:BI101" si="4">IF(U96="nulová",N96,0)</f>
        <v>0</v>
      </c>
      <c r="BJ96" s="149" t="s">
        <v>86</v>
      </c>
      <c r="BK96" s="148"/>
      <c r="BL96" s="148"/>
      <c r="BM96" s="148"/>
    </row>
    <row r="97" spans="2:65" s="1" customFormat="1" ht="18" customHeight="1">
      <c r="B97" s="38"/>
      <c r="C97" s="39"/>
      <c r="D97" s="250" t="s">
        <v>143</v>
      </c>
      <c r="E97" s="251"/>
      <c r="F97" s="251"/>
      <c r="G97" s="251"/>
      <c r="H97" s="251"/>
      <c r="I97" s="39"/>
      <c r="J97" s="39"/>
      <c r="K97" s="39"/>
      <c r="L97" s="39"/>
      <c r="M97" s="39"/>
      <c r="N97" s="252">
        <f>ROUND(N88*T97,2)</f>
        <v>0</v>
      </c>
      <c r="O97" s="253"/>
      <c r="P97" s="253"/>
      <c r="Q97" s="253"/>
      <c r="R97" s="40"/>
      <c r="S97" s="145"/>
      <c r="T97" s="146"/>
      <c r="U97" s="147" t="s">
        <v>44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9" t="s">
        <v>142</v>
      </c>
      <c r="AZ97" s="148"/>
      <c r="BA97" s="148"/>
      <c r="BB97" s="148"/>
      <c r="BC97" s="148"/>
      <c r="BD97" s="148"/>
      <c r="BE97" s="150">
        <f t="shared" si="0"/>
        <v>0</v>
      </c>
      <c r="BF97" s="150">
        <f t="shared" si="1"/>
        <v>0</v>
      </c>
      <c r="BG97" s="150">
        <f t="shared" si="2"/>
        <v>0</v>
      </c>
      <c r="BH97" s="150">
        <f t="shared" si="3"/>
        <v>0</v>
      </c>
      <c r="BI97" s="150">
        <f t="shared" si="4"/>
        <v>0</v>
      </c>
      <c r="BJ97" s="149" t="s">
        <v>86</v>
      </c>
      <c r="BK97" s="148"/>
      <c r="BL97" s="148"/>
      <c r="BM97" s="148"/>
    </row>
    <row r="98" spans="2:65" s="1" customFormat="1" ht="18" customHeight="1">
      <c r="B98" s="38"/>
      <c r="C98" s="39"/>
      <c r="D98" s="250" t="s">
        <v>144</v>
      </c>
      <c r="E98" s="251"/>
      <c r="F98" s="251"/>
      <c r="G98" s="251"/>
      <c r="H98" s="251"/>
      <c r="I98" s="39"/>
      <c r="J98" s="39"/>
      <c r="K98" s="39"/>
      <c r="L98" s="39"/>
      <c r="M98" s="39"/>
      <c r="N98" s="252">
        <f>ROUND(N88*T98,2)</f>
        <v>0</v>
      </c>
      <c r="O98" s="253"/>
      <c r="P98" s="253"/>
      <c r="Q98" s="253"/>
      <c r="R98" s="40"/>
      <c r="S98" s="145"/>
      <c r="T98" s="146"/>
      <c r="U98" s="147" t="s">
        <v>44</v>
      </c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9" t="s">
        <v>142</v>
      </c>
      <c r="AZ98" s="148"/>
      <c r="BA98" s="148"/>
      <c r="BB98" s="148"/>
      <c r="BC98" s="148"/>
      <c r="BD98" s="148"/>
      <c r="BE98" s="150">
        <f t="shared" si="0"/>
        <v>0</v>
      </c>
      <c r="BF98" s="150">
        <f t="shared" si="1"/>
        <v>0</v>
      </c>
      <c r="BG98" s="150">
        <f t="shared" si="2"/>
        <v>0</v>
      </c>
      <c r="BH98" s="150">
        <f t="shared" si="3"/>
        <v>0</v>
      </c>
      <c r="BI98" s="150">
        <f t="shared" si="4"/>
        <v>0</v>
      </c>
      <c r="BJ98" s="149" t="s">
        <v>86</v>
      </c>
      <c r="BK98" s="148"/>
      <c r="BL98" s="148"/>
      <c r="BM98" s="148"/>
    </row>
    <row r="99" spans="2:65" s="1" customFormat="1" ht="18" customHeight="1">
      <c r="B99" s="38"/>
      <c r="C99" s="39"/>
      <c r="D99" s="250" t="s">
        <v>145</v>
      </c>
      <c r="E99" s="251"/>
      <c r="F99" s="251"/>
      <c r="G99" s="251"/>
      <c r="H99" s="251"/>
      <c r="I99" s="39"/>
      <c r="J99" s="39"/>
      <c r="K99" s="39"/>
      <c r="L99" s="39"/>
      <c r="M99" s="39"/>
      <c r="N99" s="252">
        <f>ROUND(N88*T99,2)</f>
        <v>0</v>
      </c>
      <c r="O99" s="253"/>
      <c r="P99" s="253"/>
      <c r="Q99" s="253"/>
      <c r="R99" s="40"/>
      <c r="S99" s="145"/>
      <c r="T99" s="146"/>
      <c r="U99" s="147" t="s">
        <v>44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9" t="s">
        <v>142</v>
      </c>
      <c r="AZ99" s="148"/>
      <c r="BA99" s="148"/>
      <c r="BB99" s="148"/>
      <c r="BC99" s="148"/>
      <c r="BD99" s="148"/>
      <c r="BE99" s="150">
        <f t="shared" si="0"/>
        <v>0</v>
      </c>
      <c r="BF99" s="150">
        <f t="shared" si="1"/>
        <v>0</v>
      </c>
      <c r="BG99" s="150">
        <f t="shared" si="2"/>
        <v>0</v>
      </c>
      <c r="BH99" s="150">
        <f t="shared" si="3"/>
        <v>0</v>
      </c>
      <c r="BI99" s="150">
        <f t="shared" si="4"/>
        <v>0</v>
      </c>
      <c r="BJ99" s="149" t="s">
        <v>86</v>
      </c>
      <c r="BK99" s="148"/>
      <c r="BL99" s="148"/>
      <c r="BM99" s="148"/>
    </row>
    <row r="100" spans="2:65" s="1" customFormat="1" ht="18" customHeight="1">
      <c r="B100" s="38"/>
      <c r="C100" s="39"/>
      <c r="D100" s="250" t="s">
        <v>146</v>
      </c>
      <c r="E100" s="251"/>
      <c r="F100" s="251"/>
      <c r="G100" s="251"/>
      <c r="H100" s="251"/>
      <c r="I100" s="39"/>
      <c r="J100" s="39"/>
      <c r="K100" s="39"/>
      <c r="L100" s="39"/>
      <c r="M100" s="39"/>
      <c r="N100" s="252">
        <f>ROUND(N88*T100,2)</f>
        <v>0</v>
      </c>
      <c r="O100" s="253"/>
      <c r="P100" s="253"/>
      <c r="Q100" s="253"/>
      <c r="R100" s="40"/>
      <c r="S100" s="145"/>
      <c r="T100" s="146"/>
      <c r="U100" s="147" t="s">
        <v>44</v>
      </c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9" t="s">
        <v>142</v>
      </c>
      <c r="AZ100" s="148"/>
      <c r="BA100" s="148"/>
      <c r="BB100" s="148"/>
      <c r="BC100" s="148"/>
      <c r="BD100" s="148"/>
      <c r="BE100" s="150">
        <f t="shared" si="0"/>
        <v>0</v>
      </c>
      <c r="BF100" s="150">
        <f t="shared" si="1"/>
        <v>0</v>
      </c>
      <c r="BG100" s="150">
        <f t="shared" si="2"/>
        <v>0</v>
      </c>
      <c r="BH100" s="150">
        <f t="shared" si="3"/>
        <v>0</v>
      </c>
      <c r="BI100" s="150">
        <f t="shared" si="4"/>
        <v>0</v>
      </c>
      <c r="BJ100" s="149" t="s">
        <v>86</v>
      </c>
      <c r="BK100" s="148"/>
      <c r="BL100" s="148"/>
      <c r="BM100" s="148"/>
    </row>
    <row r="101" spans="2:65" s="1" customFormat="1" ht="18" customHeight="1">
      <c r="B101" s="38"/>
      <c r="C101" s="39"/>
      <c r="D101" s="109" t="s">
        <v>147</v>
      </c>
      <c r="E101" s="39"/>
      <c r="F101" s="39"/>
      <c r="G101" s="39"/>
      <c r="H101" s="39"/>
      <c r="I101" s="39"/>
      <c r="J101" s="39"/>
      <c r="K101" s="39"/>
      <c r="L101" s="39"/>
      <c r="M101" s="39"/>
      <c r="N101" s="252">
        <f>ROUND(N88*T101,2)</f>
        <v>0</v>
      </c>
      <c r="O101" s="253"/>
      <c r="P101" s="253"/>
      <c r="Q101" s="253"/>
      <c r="R101" s="40"/>
      <c r="S101" s="145"/>
      <c r="T101" s="151"/>
      <c r="U101" s="152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148</v>
      </c>
      <c r="AZ101" s="148"/>
      <c r="BA101" s="148"/>
      <c r="BB101" s="148"/>
      <c r="BC101" s="148"/>
      <c r="BD101" s="148"/>
      <c r="BE101" s="150">
        <f t="shared" si="0"/>
        <v>0</v>
      </c>
      <c r="BF101" s="150">
        <f t="shared" si="1"/>
        <v>0</v>
      </c>
      <c r="BG101" s="150">
        <f t="shared" si="2"/>
        <v>0</v>
      </c>
      <c r="BH101" s="150">
        <f t="shared" si="3"/>
        <v>0</v>
      </c>
      <c r="BI101" s="150">
        <f t="shared" si="4"/>
        <v>0</v>
      </c>
      <c r="BJ101" s="149" t="s">
        <v>86</v>
      </c>
      <c r="BK101" s="148"/>
      <c r="BL101" s="148"/>
      <c r="BM101" s="148"/>
    </row>
    <row r="102" spans="2:65" s="1" customFormat="1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40"/>
      <c r="T102" s="132"/>
      <c r="U102" s="132"/>
    </row>
    <row r="103" spans="2:65" s="1" customFormat="1" ht="29.25" customHeight="1">
      <c r="B103" s="38"/>
      <c r="C103" s="120" t="s">
        <v>106</v>
      </c>
      <c r="D103" s="121"/>
      <c r="E103" s="121"/>
      <c r="F103" s="121"/>
      <c r="G103" s="121"/>
      <c r="H103" s="121"/>
      <c r="I103" s="121"/>
      <c r="J103" s="121"/>
      <c r="K103" s="121"/>
      <c r="L103" s="254">
        <f>ROUND(SUM(N88+N95),2)</f>
        <v>0</v>
      </c>
      <c r="M103" s="254"/>
      <c r="N103" s="254"/>
      <c r="O103" s="254"/>
      <c r="P103" s="254"/>
      <c r="Q103" s="254"/>
      <c r="R103" s="40"/>
      <c r="T103" s="132"/>
      <c r="U103" s="132"/>
    </row>
    <row r="104" spans="2:65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  <c r="T104" s="132"/>
      <c r="U104" s="132"/>
    </row>
    <row r="108" spans="2:65" s="1" customFormat="1" ht="6.95" customHeight="1"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7"/>
    </row>
    <row r="109" spans="2:65" s="1" customFormat="1" ht="36.950000000000003" customHeight="1">
      <c r="B109" s="38"/>
      <c r="C109" s="221" t="s">
        <v>149</v>
      </c>
      <c r="D109" s="268"/>
      <c r="E109" s="268"/>
      <c r="F109" s="268"/>
      <c r="G109" s="268"/>
      <c r="H109" s="268"/>
      <c r="I109" s="268"/>
      <c r="J109" s="268"/>
      <c r="K109" s="268"/>
      <c r="L109" s="268"/>
      <c r="M109" s="268"/>
      <c r="N109" s="268"/>
      <c r="O109" s="268"/>
      <c r="P109" s="268"/>
      <c r="Q109" s="268"/>
      <c r="R109" s="40"/>
    </row>
    <row r="110" spans="2:65" s="1" customFormat="1" ht="6.95" customHeight="1"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40"/>
    </row>
    <row r="111" spans="2:65" s="1" customFormat="1" ht="30" customHeight="1">
      <c r="B111" s="38"/>
      <c r="C111" s="33" t="s">
        <v>18</v>
      </c>
      <c r="D111" s="39"/>
      <c r="E111" s="39"/>
      <c r="F111" s="266" t="str">
        <f>F6</f>
        <v>Centrálny zberný dvor</v>
      </c>
      <c r="G111" s="267"/>
      <c r="H111" s="267"/>
      <c r="I111" s="267"/>
      <c r="J111" s="267"/>
      <c r="K111" s="267"/>
      <c r="L111" s="267"/>
      <c r="M111" s="267"/>
      <c r="N111" s="267"/>
      <c r="O111" s="267"/>
      <c r="P111" s="267"/>
      <c r="Q111" s="39"/>
      <c r="R111" s="40"/>
    </row>
    <row r="112" spans="2:65" s="1" customFormat="1" ht="36.950000000000003" customHeight="1">
      <c r="B112" s="38"/>
      <c r="C112" s="72" t="s">
        <v>113</v>
      </c>
      <c r="D112" s="39"/>
      <c r="E112" s="39"/>
      <c r="F112" s="257" t="str">
        <f>F7</f>
        <v>4 - SO 04 Areálová dažďová kanalizácia</v>
      </c>
      <c r="G112" s="268"/>
      <c r="H112" s="268"/>
      <c r="I112" s="268"/>
      <c r="J112" s="268"/>
      <c r="K112" s="268"/>
      <c r="L112" s="268"/>
      <c r="M112" s="268"/>
      <c r="N112" s="268"/>
      <c r="O112" s="268"/>
      <c r="P112" s="268"/>
      <c r="Q112" s="39"/>
      <c r="R112" s="40"/>
    </row>
    <row r="113" spans="2:65" s="1" customFormat="1" ht="6.95" customHeight="1"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40"/>
    </row>
    <row r="114" spans="2:65" s="1" customFormat="1" ht="18" customHeight="1">
      <c r="B114" s="38"/>
      <c r="C114" s="33" t="s">
        <v>23</v>
      </c>
      <c r="D114" s="39"/>
      <c r="E114" s="39"/>
      <c r="F114" s="31" t="str">
        <f>F9</f>
        <v>Obec Slavošovce</v>
      </c>
      <c r="G114" s="39"/>
      <c r="H114" s="39"/>
      <c r="I114" s="39"/>
      <c r="J114" s="39"/>
      <c r="K114" s="33" t="s">
        <v>25</v>
      </c>
      <c r="L114" s="39"/>
      <c r="M114" s="270" t="str">
        <f>IF(O9="","",O9)</f>
        <v>4. 6. 2018</v>
      </c>
      <c r="N114" s="270"/>
      <c r="O114" s="270"/>
      <c r="P114" s="270"/>
      <c r="Q114" s="39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15">
      <c r="B116" s="38"/>
      <c r="C116" s="33" t="s">
        <v>27</v>
      </c>
      <c r="D116" s="39"/>
      <c r="E116" s="39"/>
      <c r="F116" s="31" t="str">
        <f>E12</f>
        <v>Obec Slavošovce</v>
      </c>
      <c r="G116" s="39"/>
      <c r="H116" s="39"/>
      <c r="I116" s="39"/>
      <c r="J116" s="39"/>
      <c r="K116" s="33" t="s">
        <v>32</v>
      </c>
      <c r="L116" s="39"/>
      <c r="M116" s="225" t="str">
        <f>E18</f>
        <v>Ing. Ján Nebus</v>
      </c>
      <c r="N116" s="225"/>
      <c r="O116" s="225"/>
      <c r="P116" s="225"/>
      <c r="Q116" s="225"/>
      <c r="R116" s="40"/>
    </row>
    <row r="117" spans="2:65" s="1" customFormat="1" ht="14.45" customHeight="1">
      <c r="B117" s="38"/>
      <c r="C117" s="33" t="s">
        <v>30</v>
      </c>
      <c r="D117" s="39"/>
      <c r="E117" s="39"/>
      <c r="F117" s="31" t="str">
        <f>IF(E15="","",E15)</f>
        <v>Vyplň údaj</v>
      </c>
      <c r="G117" s="39"/>
      <c r="H117" s="39"/>
      <c r="I117" s="39"/>
      <c r="J117" s="39"/>
      <c r="K117" s="33" t="s">
        <v>35</v>
      </c>
      <c r="L117" s="39"/>
      <c r="M117" s="225" t="str">
        <f>E21</f>
        <v>Anna Hricová</v>
      </c>
      <c r="N117" s="225"/>
      <c r="O117" s="225"/>
      <c r="P117" s="225"/>
      <c r="Q117" s="225"/>
      <c r="R117" s="40"/>
    </row>
    <row r="118" spans="2:65" s="1" customFormat="1" ht="10.3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8" customFormat="1" ht="29.25" customHeight="1">
      <c r="B119" s="153"/>
      <c r="C119" s="154" t="s">
        <v>150</v>
      </c>
      <c r="D119" s="155" t="s">
        <v>151</v>
      </c>
      <c r="E119" s="155" t="s">
        <v>59</v>
      </c>
      <c r="F119" s="285" t="s">
        <v>152</v>
      </c>
      <c r="G119" s="285"/>
      <c r="H119" s="285"/>
      <c r="I119" s="285"/>
      <c r="J119" s="155" t="s">
        <v>153</v>
      </c>
      <c r="K119" s="155" t="s">
        <v>154</v>
      </c>
      <c r="L119" s="286" t="s">
        <v>155</v>
      </c>
      <c r="M119" s="286"/>
      <c r="N119" s="285" t="s">
        <v>118</v>
      </c>
      <c r="O119" s="285"/>
      <c r="P119" s="285"/>
      <c r="Q119" s="287"/>
      <c r="R119" s="156"/>
      <c r="T119" s="83" t="s">
        <v>156</v>
      </c>
      <c r="U119" s="84" t="s">
        <v>41</v>
      </c>
      <c r="V119" s="84" t="s">
        <v>157</v>
      </c>
      <c r="W119" s="84" t="s">
        <v>158</v>
      </c>
      <c r="X119" s="84" t="s">
        <v>159</v>
      </c>
      <c r="Y119" s="84" t="s">
        <v>160</v>
      </c>
      <c r="Z119" s="84" t="s">
        <v>161</v>
      </c>
      <c r="AA119" s="85" t="s">
        <v>162</v>
      </c>
    </row>
    <row r="120" spans="2:65" s="1" customFormat="1" ht="29.25" customHeight="1">
      <c r="B120" s="38"/>
      <c r="C120" s="87" t="s">
        <v>115</v>
      </c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10">
        <f>BK120</f>
        <v>0</v>
      </c>
      <c r="O120" s="311"/>
      <c r="P120" s="311"/>
      <c r="Q120" s="311"/>
      <c r="R120" s="40"/>
      <c r="T120" s="86"/>
      <c r="U120" s="54"/>
      <c r="V120" s="54"/>
      <c r="W120" s="157">
        <f>W121+W133+W135+W164+W166</f>
        <v>0</v>
      </c>
      <c r="X120" s="54"/>
      <c r="Y120" s="157">
        <f>Y121+Y133+Y135+Y164+Y166</f>
        <v>0</v>
      </c>
      <c r="Z120" s="54"/>
      <c r="AA120" s="158">
        <f>AA121+AA133+AA135+AA164+AA166</f>
        <v>0</v>
      </c>
      <c r="AT120" s="21" t="s">
        <v>76</v>
      </c>
      <c r="AU120" s="21" t="s">
        <v>120</v>
      </c>
      <c r="BK120" s="159">
        <f>BK121+BK133+BK135+BK164+BK166</f>
        <v>0</v>
      </c>
    </row>
    <row r="121" spans="2:65" s="9" customFormat="1" ht="37.35" customHeight="1">
      <c r="B121" s="160"/>
      <c r="C121" s="161"/>
      <c r="D121" s="162" t="s">
        <v>655</v>
      </c>
      <c r="E121" s="162"/>
      <c r="F121" s="162"/>
      <c r="G121" s="162"/>
      <c r="H121" s="162"/>
      <c r="I121" s="162"/>
      <c r="J121" s="162"/>
      <c r="K121" s="162"/>
      <c r="L121" s="162"/>
      <c r="M121" s="162"/>
      <c r="N121" s="318">
        <f>BK121</f>
        <v>0</v>
      </c>
      <c r="O121" s="319"/>
      <c r="P121" s="319"/>
      <c r="Q121" s="319"/>
      <c r="R121" s="163"/>
      <c r="T121" s="164"/>
      <c r="U121" s="161"/>
      <c r="V121" s="161"/>
      <c r="W121" s="165">
        <f>SUM(W122:W132)</f>
        <v>0</v>
      </c>
      <c r="X121" s="161"/>
      <c r="Y121" s="165">
        <f>SUM(Y122:Y132)</f>
        <v>0</v>
      </c>
      <c r="Z121" s="161"/>
      <c r="AA121" s="166">
        <f>SUM(AA122:AA132)</f>
        <v>0</v>
      </c>
      <c r="AR121" s="167" t="s">
        <v>83</v>
      </c>
      <c r="AT121" s="168" t="s">
        <v>76</v>
      </c>
      <c r="AU121" s="168" t="s">
        <v>77</v>
      </c>
      <c r="AY121" s="167" t="s">
        <v>163</v>
      </c>
      <c r="BK121" s="169">
        <f>SUM(BK122:BK132)</f>
        <v>0</v>
      </c>
    </row>
    <row r="122" spans="2:65" s="1" customFormat="1" ht="31.5" customHeight="1">
      <c r="B122" s="38"/>
      <c r="C122" s="171" t="s">
        <v>83</v>
      </c>
      <c r="D122" s="171" t="s">
        <v>164</v>
      </c>
      <c r="E122" s="172" t="s">
        <v>659</v>
      </c>
      <c r="F122" s="288" t="s">
        <v>660</v>
      </c>
      <c r="G122" s="288"/>
      <c r="H122" s="288"/>
      <c r="I122" s="288"/>
      <c r="J122" s="173" t="s">
        <v>167</v>
      </c>
      <c r="K122" s="174">
        <v>108</v>
      </c>
      <c r="L122" s="289">
        <v>0</v>
      </c>
      <c r="M122" s="290"/>
      <c r="N122" s="291">
        <f>ROUND(L122*K122,2)</f>
        <v>0</v>
      </c>
      <c r="O122" s="291"/>
      <c r="P122" s="291"/>
      <c r="Q122" s="291"/>
      <c r="R122" s="40"/>
      <c r="T122" s="175" t="s">
        <v>21</v>
      </c>
      <c r="U122" s="47" t="s">
        <v>44</v>
      </c>
      <c r="V122" s="39"/>
      <c r="W122" s="176">
        <f>V122*K122</f>
        <v>0</v>
      </c>
      <c r="X122" s="176">
        <v>0</v>
      </c>
      <c r="Y122" s="176">
        <f>X122*K122</f>
        <v>0</v>
      </c>
      <c r="Z122" s="176">
        <v>0</v>
      </c>
      <c r="AA122" s="177">
        <f>Z122*K122</f>
        <v>0</v>
      </c>
      <c r="AR122" s="21" t="s">
        <v>92</v>
      </c>
      <c r="AT122" s="21" t="s">
        <v>164</v>
      </c>
      <c r="AU122" s="21" t="s">
        <v>83</v>
      </c>
      <c r="AY122" s="21" t="s">
        <v>163</v>
      </c>
      <c r="BE122" s="113">
        <f>IF(U122="základná",N122,0)</f>
        <v>0</v>
      </c>
      <c r="BF122" s="113">
        <f>IF(U122="znížená",N122,0)</f>
        <v>0</v>
      </c>
      <c r="BG122" s="113">
        <f>IF(U122="zákl. prenesená",N122,0)</f>
        <v>0</v>
      </c>
      <c r="BH122" s="113">
        <f>IF(U122="zníž. prenesená",N122,0)</f>
        <v>0</v>
      </c>
      <c r="BI122" s="113">
        <f>IF(U122="nulová",N122,0)</f>
        <v>0</v>
      </c>
      <c r="BJ122" s="21" t="s">
        <v>86</v>
      </c>
      <c r="BK122" s="113">
        <f>ROUND(L122*K122,2)</f>
        <v>0</v>
      </c>
      <c r="BL122" s="21" t="s">
        <v>92</v>
      </c>
      <c r="BM122" s="21" t="s">
        <v>661</v>
      </c>
    </row>
    <row r="123" spans="2:65" s="1" customFormat="1" ht="44.25" customHeight="1">
      <c r="B123" s="38"/>
      <c r="C123" s="171" t="s">
        <v>86</v>
      </c>
      <c r="D123" s="171" t="s">
        <v>164</v>
      </c>
      <c r="E123" s="172" t="s">
        <v>662</v>
      </c>
      <c r="F123" s="288" t="s">
        <v>663</v>
      </c>
      <c r="G123" s="288"/>
      <c r="H123" s="288"/>
      <c r="I123" s="288"/>
      <c r="J123" s="173" t="s">
        <v>167</v>
      </c>
      <c r="K123" s="174">
        <v>54</v>
      </c>
      <c r="L123" s="289">
        <v>0</v>
      </c>
      <c r="M123" s="290"/>
      <c r="N123" s="291">
        <f>ROUND(L123*K123,2)</f>
        <v>0</v>
      </c>
      <c r="O123" s="291"/>
      <c r="P123" s="291"/>
      <c r="Q123" s="291"/>
      <c r="R123" s="40"/>
      <c r="T123" s="175" t="s">
        <v>21</v>
      </c>
      <c r="U123" s="47" t="s">
        <v>44</v>
      </c>
      <c r="V123" s="39"/>
      <c r="W123" s="176">
        <f>V123*K123</f>
        <v>0</v>
      </c>
      <c r="X123" s="176">
        <v>0</v>
      </c>
      <c r="Y123" s="176">
        <f>X123*K123</f>
        <v>0</v>
      </c>
      <c r="Z123" s="176">
        <v>0</v>
      </c>
      <c r="AA123" s="177">
        <f>Z123*K123</f>
        <v>0</v>
      </c>
      <c r="AR123" s="21" t="s">
        <v>92</v>
      </c>
      <c r="AT123" s="21" t="s">
        <v>164</v>
      </c>
      <c r="AU123" s="21" t="s">
        <v>83</v>
      </c>
      <c r="AY123" s="21" t="s">
        <v>163</v>
      </c>
      <c r="BE123" s="113">
        <f>IF(U123="základná",N123,0)</f>
        <v>0</v>
      </c>
      <c r="BF123" s="113">
        <f>IF(U123="znížená",N123,0)</f>
        <v>0</v>
      </c>
      <c r="BG123" s="113">
        <f>IF(U123="zákl. prenesená",N123,0)</f>
        <v>0</v>
      </c>
      <c r="BH123" s="113">
        <f>IF(U123="zníž. prenesená",N123,0)</f>
        <v>0</v>
      </c>
      <c r="BI123" s="113">
        <f>IF(U123="nulová",N123,0)</f>
        <v>0</v>
      </c>
      <c r="BJ123" s="21" t="s">
        <v>86</v>
      </c>
      <c r="BK123" s="113">
        <f>ROUND(L123*K123,2)</f>
        <v>0</v>
      </c>
      <c r="BL123" s="21" t="s">
        <v>92</v>
      </c>
      <c r="BM123" s="21" t="s">
        <v>664</v>
      </c>
    </row>
    <row r="124" spans="2:65" s="1" customFormat="1" ht="44.25" customHeight="1">
      <c r="B124" s="38"/>
      <c r="C124" s="171" t="s">
        <v>89</v>
      </c>
      <c r="D124" s="171" t="s">
        <v>164</v>
      </c>
      <c r="E124" s="172" t="s">
        <v>665</v>
      </c>
      <c r="F124" s="288" t="s">
        <v>666</v>
      </c>
      <c r="G124" s="288"/>
      <c r="H124" s="288"/>
      <c r="I124" s="288"/>
      <c r="J124" s="173" t="s">
        <v>167</v>
      </c>
      <c r="K124" s="174">
        <v>51.5</v>
      </c>
      <c r="L124" s="289">
        <v>0</v>
      </c>
      <c r="M124" s="290"/>
      <c r="N124" s="291">
        <f>ROUND(L124*K124,2)</f>
        <v>0</v>
      </c>
      <c r="O124" s="291"/>
      <c r="P124" s="291"/>
      <c r="Q124" s="291"/>
      <c r="R124" s="40"/>
      <c r="T124" s="175" t="s">
        <v>21</v>
      </c>
      <c r="U124" s="47" t="s">
        <v>44</v>
      </c>
      <c r="V124" s="39"/>
      <c r="W124" s="176">
        <f>V124*K124</f>
        <v>0</v>
      </c>
      <c r="X124" s="176">
        <v>0</v>
      </c>
      <c r="Y124" s="176">
        <f>X124*K124</f>
        <v>0</v>
      </c>
      <c r="Z124" s="176">
        <v>0</v>
      </c>
      <c r="AA124" s="177">
        <f>Z124*K124</f>
        <v>0</v>
      </c>
      <c r="AR124" s="21" t="s">
        <v>92</v>
      </c>
      <c r="AT124" s="21" t="s">
        <v>164</v>
      </c>
      <c r="AU124" s="21" t="s">
        <v>83</v>
      </c>
      <c r="AY124" s="21" t="s">
        <v>163</v>
      </c>
      <c r="BE124" s="113">
        <f>IF(U124="základná",N124,0)</f>
        <v>0</v>
      </c>
      <c r="BF124" s="113">
        <f>IF(U124="znížená",N124,0)</f>
        <v>0</v>
      </c>
      <c r="BG124" s="113">
        <f>IF(U124="zákl. prenesená",N124,0)</f>
        <v>0</v>
      </c>
      <c r="BH124" s="113">
        <f>IF(U124="zníž. prenesená",N124,0)</f>
        <v>0</v>
      </c>
      <c r="BI124" s="113">
        <f>IF(U124="nulová",N124,0)</f>
        <v>0</v>
      </c>
      <c r="BJ124" s="21" t="s">
        <v>86</v>
      </c>
      <c r="BK124" s="113">
        <f>ROUND(L124*K124,2)</f>
        <v>0</v>
      </c>
      <c r="BL124" s="21" t="s">
        <v>92</v>
      </c>
      <c r="BM124" s="21" t="s">
        <v>667</v>
      </c>
    </row>
    <row r="125" spans="2:65" s="1" customFormat="1" ht="44.25" customHeight="1">
      <c r="B125" s="38"/>
      <c r="C125" s="171" t="s">
        <v>92</v>
      </c>
      <c r="D125" s="171" t="s">
        <v>164</v>
      </c>
      <c r="E125" s="172" t="s">
        <v>559</v>
      </c>
      <c r="F125" s="288" t="s">
        <v>668</v>
      </c>
      <c r="G125" s="288"/>
      <c r="H125" s="288"/>
      <c r="I125" s="288"/>
      <c r="J125" s="173" t="s">
        <v>167</v>
      </c>
      <c r="K125" s="174">
        <v>51.5</v>
      </c>
      <c r="L125" s="289">
        <v>0</v>
      </c>
      <c r="M125" s="290"/>
      <c r="N125" s="291">
        <f>ROUND(L125*K125,2)</f>
        <v>0</v>
      </c>
      <c r="O125" s="291"/>
      <c r="P125" s="291"/>
      <c r="Q125" s="291"/>
      <c r="R125" s="40"/>
      <c r="T125" s="175" t="s">
        <v>21</v>
      </c>
      <c r="U125" s="47" t="s">
        <v>44</v>
      </c>
      <c r="V125" s="39"/>
      <c r="W125" s="176">
        <f>V125*K125</f>
        <v>0</v>
      </c>
      <c r="X125" s="176">
        <v>0</v>
      </c>
      <c r="Y125" s="176">
        <f>X125*K125</f>
        <v>0</v>
      </c>
      <c r="Z125" s="176">
        <v>0</v>
      </c>
      <c r="AA125" s="177">
        <f>Z125*K125</f>
        <v>0</v>
      </c>
      <c r="AR125" s="21" t="s">
        <v>92</v>
      </c>
      <c r="AT125" s="21" t="s">
        <v>164</v>
      </c>
      <c r="AU125" s="21" t="s">
        <v>83</v>
      </c>
      <c r="AY125" s="21" t="s">
        <v>163</v>
      </c>
      <c r="BE125" s="113">
        <f>IF(U125="základná",N125,0)</f>
        <v>0</v>
      </c>
      <c r="BF125" s="113">
        <f>IF(U125="znížená",N125,0)</f>
        <v>0</v>
      </c>
      <c r="BG125" s="113">
        <f>IF(U125="zákl. prenesená",N125,0)</f>
        <v>0</v>
      </c>
      <c r="BH125" s="113">
        <f>IF(U125="zníž. prenesená",N125,0)</f>
        <v>0</v>
      </c>
      <c r="BI125" s="113">
        <f>IF(U125="nulová",N125,0)</f>
        <v>0</v>
      </c>
      <c r="BJ125" s="21" t="s">
        <v>86</v>
      </c>
      <c r="BK125" s="113">
        <f>ROUND(L125*K125,2)</f>
        <v>0</v>
      </c>
      <c r="BL125" s="21" t="s">
        <v>92</v>
      </c>
      <c r="BM125" s="21" t="s">
        <v>669</v>
      </c>
    </row>
    <row r="126" spans="2:65" s="10" customFormat="1" ht="22.5" customHeight="1">
      <c r="B126" s="178"/>
      <c r="C126" s="179"/>
      <c r="D126" s="179"/>
      <c r="E126" s="180" t="s">
        <v>21</v>
      </c>
      <c r="F126" s="292" t="s">
        <v>670</v>
      </c>
      <c r="G126" s="293"/>
      <c r="H126" s="293"/>
      <c r="I126" s="293"/>
      <c r="J126" s="179"/>
      <c r="K126" s="181">
        <v>51.5</v>
      </c>
      <c r="L126" s="179"/>
      <c r="M126" s="179"/>
      <c r="N126" s="179"/>
      <c r="O126" s="179"/>
      <c r="P126" s="179"/>
      <c r="Q126" s="179"/>
      <c r="R126" s="182"/>
      <c r="T126" s="183"/>
      <c r="U126" s="179"/>
      <c r="V126" s="179"/>
      <c r="W126" s="179"/>
      <c r="X126" s="179"/>
      <c r="Y126" s="179"/>
      <c r="Z126" s="179"/>
      <c r="AA126" s="184"/>
      <c r="AT126" s="185" t="s">
        <v>170</v>
      </c>
      <c r="AU126" s="185" t="s">
        <v>83</v>
      </c>
      <c r="AV126" s="10" t="s">
        <v>86</v>
      </c>
      <c r="AW126" s="10" t="s">
        <v>34</v>
      </c>
      <c r="AX126" s="10" t="s">
        <v>77</v>
      </c>
      <c r="AY126" s="185" t="s">
        <v>163</v>
      </c>
    </row>
    <row r="127" spans="2:65" s="13" customFormat="1" ht="22.5" customHeight="1">
      <c r="B127" s="211"/>
      <c r="C127" s="212"/>
      <c r="D127" s="212"/>
      <c r="E127" s="213" t="s">
        <v>21</v>
      </c>
      <c r="F127" s="320" t="s">
        <v>671</v>
      </c>
      <c r="G127" s="321"/>
      <c r="H127" s="321"/>
      <c r="I127" s="321"/>
      <c r="J127" s="212"/>
      <c r="K127" s="214">
        <v>51.5</v>
      </c>
      <c r="L127" s="212"/>
      <c r="M127" s="212"/>
      <c r="N127" s="212"/>
      <c r="O127" s="212"/>
      <c r="P127" s="212"/>
      <c r="Q127" s="212"/>
      <c r="R127" s="215"/>
      <c r="T127" s="216"/>
      <c r="U127" s="212"/>
      <c r="V127" s="212"/>
      <c r="W127" s="212"/>
      <c r="X127" s="212"/>
      <c r="Y127" s="212"/>
      <c r="Z127" s="212"/>
      <c r="AA127" s="217"/>
      <c r="AT127" s="218" t="s">
        <v>170</v>
      </c>
      <c r="AU127" s="218" t="s">
        <v>83</v>
      </c>
      <c r="AV127" s="13" t="s">
        <v>92</v>
      </c>
      <c r="AW127" s="13" t="s">
        <v>34</v>
      </c>
      <c r="AX127" s="13" t="s">
        <v>83</v>
      </c>
      <c r="AY127" s="218" t="s">
        <v>163</v>
      </c>
    </row>
    <row r="128" spans="2:65" s="1" customFormat="1" ht="44.25" customHeight="1">
      <c r="B128" s="38"/>
      <c r="C128" s="171" t="s">
        <v>95</v>
      </c>
      <c r="D128" s="171" t="s">
        <v>164</v>
      </c>
      <c r="E128" s="172" t="s">
        <v>672</v>
      </c>
      <c r="F128" s="288" t="s">
        <v>673</v>
      </c>
      <c r="G128" s="288"/>
      <c r="H128" s="288"/>
      <c r="I128" s="288"/>
      <c r="J128" s="173" t="s">
        <v>167</v>
      </c>
      <c r="K128" s="174">
        <v>360.5</v>
      </c>
      <c r="L128" s="289">
        <v>0</v>
      </c>
      <c r="M128" s="290"/>
      <c r="N128" s="291">
        <f>ROUND(L128*K128,2)</f>
        <v>0</v>
      </c>
      <c r="O128" s="291"/>
      <c r="P128" s="291"/>
      <c r="Q128" s="291"/>
      <c r="R128" s="40"/>
      <c r="T128" s="175" t="s">
        <v>21</v>
      </c>
      <c r="U128" s="47" t="s">
        <v>44</v>
      </c>
      <c r="V128" s="39"/>
      <c r="W128" s="176">
        <f>V128*K128</f>
        <v>0</v>
      </c>
      <c r="X128" s="176">
        <v>0</v>
      </c>
      <c r="Y128" s="176">
        <f>X128*K128</f>
        <v>0</v>
      </c>
      <c r="Z128" s="176">
        <v>0</v>
      </c>
      <c r="AA128" s="177">
        <f>Z128*K128</f>
        <v>0</v>
      </c>
      <c r="AR128" s="21" t="s">
        <v>92</v>
      </c>
      <c r="AT128" s="21" t="s">
        <v>164</v>
      </c>
      <c r="AU128" s="21" t="s">
        <v>83</v>
      </c>
      <c r="AY128" s="21" t="s">
        <v>163</v>
      </c>
      <c r="BE128" s="113">
        <f>IF(U128="základná",N128,0)</f>
        <v>0</v>
      </c>
      <c r="BF128" s="113">
        <f>IF(U128="znížená",N128,0)</f>
        <v>0</v>
      </c>
      <c r="BG128" s="113">
        <f>IF(U128="zákl. prenesená",N128,0)</f>
        <v>0</v>
      </c>
      <c r="BH128" s="113">
        <f>IF(U128="zníž. prenesená",N128,0)</f>
        <v>0</v>
      </c>
      <c r="BI128" s="113">
        <f>IF(U128="nulová",N128,0)</f>
        <v>0</v>
      </c>
      <c r="BJ128" s="21" t="s">
        <v>86</v>
      </c>
      <c r="BK128" s="113">
        <f>ROUND(L128*K128,2)</f>
        <v>0</v>
      </c>
      <c r="BL128" s="21" t="s">
        <v>92</v>
      </c>
      <c r="BM128" s="21" t="s">
        <v>674</v>
      </c>
    </row>
    <row r="129" spans="2:65" s="1" customFormat="1" ht="22.5" customHeight="1">
      <c r="B129" s="38"/>
      <c r="C129" s="171" t="s">
        <v>186</v>
      </c>
      <c r="D129" s="171" t="s">
        <v>164</v>
      </c>
      <c r="E129" s="172" t="s">
        <v>183</v>
      </c>
      <c r="F129" s="288" t="s">
        <v>184</v>
      </c>
      <c r="G129" s="288"/>
      <c r="H129" s="288"/>
      <c r="I129" s="288"/>
      <c r="J129" s="173" t="s">
        <v>167</v>
      </c>
      <c r="K129" s="174">
        <v>51.5</v>
      </c>
      <c r="L129" s="289">
        <v>0</v>
      </c>
      <c r="M129" s="290"/>
      <c r="N129" s="291">
        <f>ROUND(L129*K129,2)</f>
        <v>0</v>
      </c>
      <c r="O129" s="291"/>
      <c r="P129" s="291"/>
      <c r="Q129" s="291"/>
      <c r="R129" s="40"/>
      <c r="T129" s="175" t="s">
        <v>21</v>
      </c>
      <c r="U129" s="47" t="s">
        <v>44</v>
      </c>
      <c r="V129" s="39"/>
      <c r="W129" s="176">
        <f>V129*K129</f>
        <v>0</v>
      </c>
      <c r="X129" s="176">
        <v>0</v>
      </c>
      <c r="Y129" s="176">
        <f>X129*K129</f>
        <v>0</v>
      </c>
      <c r="Z129" s="176">
        <v>0</v>
      </c>
      <c r="AA129" s="177">
        <f>Z129*K129</f>
        <v>0</v>
      </c>
      <c r="AR129" s="21" t="s">
        <v>92</v>
      </c>
      <c r="AT129" s="21" t="s">
        <v>164</v>
      </c>
      <c r="AU129" s="21" t="s">
        <v>83</v>
      </c>
      <c r="AY129" s="21" t="s">
        <v>163</v>
      </c>
      <c r="BE129" s="113">
        <f>IF(U129="základná",N129,0)</f>
        <v>0</v>
      </c>
      <c r="BF129" s="113">
        <f>IF(U129="znížená",N129,0)</f>
        <v>0</v>
      </c>
      <c r="BG129" s="113">
        <f>IF(U129="zákl. prenesená",N129,0)</f>
        <v>0</v>
      </c>
      <c r="BH129" s="113">
        <f>IF(U129="zníž. prenesená",N129,0)</f>
        <v>0</v>
      </c>
      <c r="BI129" s="113">
        <f>IF(U129="nulová",N129,0)</f>
        <v>0</v>
      </c>
      <c r="BJ129" s="21" t="s">
        <v>86</v>
      </c>
      <c r="BK129" s="113">
        <f>ROUND(L129*K129,2)</f>
        <v>0</v>
      </c>
      <c r="BL129" s="21" t="s">
        <v>92</v>
      </c>
      <c r="BM129" s="21" t="s">
        <v>675</v>
      </c>
    </row>
    <row r="130" spans="2:65" s="1" customFormat="1" ht="31.5" customHeight="1">
      <c r="B130" s="38"/>
      <c r="C130" s="171" t="s">
        <v>191</v>
      </c>
      <c r="D130" s="171" t="s">
        <v>164</v>
      </c>
      <c r="E130" s="172" t="s">
        <v>187</v>
      </c>
      <c r="F130" s="288" t="s">
        <v>188</v>
      </c>
      <c r="G130" s="288"/>
      <c r="H130" s="288"/>
      <c r="I130" s="288"/>
      <c r="J130" s="173" t="s">
        <v>167</v>
      </c>
      <c r="K130" s="174">
        <v>56.5</v>
      </c>
      <c r="L130" s="289">
        <v>0</v>
      </c>
      <c r="M130" s="290"/>
      <c r="N130" s="291">
        <f>ROUND(L130*K130,2)</f>
        <v>0</v>
      </c>
      <c r="O130" s="291"/>
      <c r="P130" s="291"/>
      <c r="Q130" s="291"/>
      <c r="R130" s="40"/>
      <c r="T130" s="175" t="s">
        <v>21</v>
      </c>
      <c r="U130" s="47" t="s">
        <v>44</v>
      </c>
      <c r="V130" s="39"/>
      <c r="W130" s="176">
        <f>V130*K130</f>
        <v>0</v>
      </c>
      <c r="X130" s="176">
        <v>0</v>
      </c>
      <c r="Y130" s="176">
        <f>X130*K130</f>
        <v>0</v>
      </c>
      <c r="Z130" s="176">
        <v>0</v>
      </c>
      <c r="AA130" s="177">
        <f>Z130*K130</f>
        <v>0</v>
      </c>
      <c r="AR130" s="21" t="s">
        <v>92</v>
      </c>
      <c r="AT130" s="21" t="s">
        <v>164</v>
      </c>
      <c r="AU130" s="21" t="s">
        <v>83</v>
      </c>
      <c r="AY130" s="21" t="s">
        <v>163</v>
      </c>
      <c r="BE130" s="113">
        <f>IF(U130="základná",N130,0)</f>
        <v>0</v>
      </c>
      <c r="BF130" s="113">
        <f>IF(U130="znížená",N130,0)</f>
        <v>0</v>
      </c>
      <c r="BG130" s="113">
        <f>IF(U130="zákl. prenesená",N130,0)</f>
        <v>0</v>
      </c>
      <c r="BH130" s="113">
        <f>IF(U130="zníž. prenesená",N130,0)</f>
        <v>0</v>
      </c>
      <c r="BI130" s="113">
        <f>IF(U130="nulová",N130,0)</f>
        <v>0</v>
      </c>
      <c r="BJ130" s="21" t="s">
        <v>86</v>
      </c>
      <c r="BK130" s="113">
        <f>ROUND(L130*K130,2)</f>
        <v>0</v>
      </c>
      <c r="BL130" s="21" t="s">
        <v>92</v>
      </c>
      <c r="BM130" s="21" t="s">
        <v>676</v>
      </c>
    </row>
    <row r="131" spans="2:65" s="1" customFormat="1" ht="31.5" customHeight="1">
      <c r="B131" s="38"/>
      <c r="C131" s="171" t="s">
        <v>199</v>
      </c>
      <c r="D131" s="171" t="s">
        <v>164</v>
      </c>
      <c r="E131" s="172" t="s">
        <v>677</v>
      </c>
      <c r="F131" s="288" t="s">
        <v>678</v>
      </c>
      <c r="G131" s="288"/>
      <c r="H131" s="288"/>
      <c r="I131" s="288"/>
      <c r="J131" s="173" t="s">
        <v>167</v>
      </c>
      <c r="K131" s="174">
        <v>42</v>
      </c>
      <c r="L131" s="289">
        <v>0</v>
      </c>
      <c r="M131" s="290"/>
      <c r="N131" s="291">
        <f>ROUND(L131*K131,2)</f>
        <v>0</v>
      </c>
      <c r="O131" s="291"/>
      <c r="P131" s="291"/>
      <c r="Q131" s="291"/>
      <c r="R131" s="40"/>
      <c r="T131" s="175" t="s">
        <v>21</v>
      </c>
      <c r="U131" s="47" t="s">
        <v>44</v>
      </c>
      <c r="V131" s="39"/>
      <c r="W131" s="176">
        <f>V131*K131</f>
        <v>0</v>
      </c>
      <c r="X131" s="176">
        <v>0</v>
      </c>
      <c r="Y131" s="176">
        <f>X131*K131</f>
        <v>0</v>
      </c>
      <c r="Z131" s="176">
        <v>0</v>
      </c>
      <c r="AA131" s="177">
        <f>Z131*K131</f>
        <v>0</v>
      </c>
      <c r="AR131" s="21" t="s">
        <v>92</v>
      </c>
      <c r="AT131" s="21" t="s">
        <v>164</v>
      </c>
      <c r="AU131" s="21" t="s">
        <v>83</v>
      </c>
      <c r="AY131" s="21" t="s">
        <v>163</v>
      </c>
      <c r="BE131" s="113">
        <f>IF(U131="základná",N131,0)</f>
        <v>0</v>
      </c>
      <c r="BF131" s="113">
        <f>IF(U131="znížená",N131,0)</f>
        <v>0</v>
      </c>
      <c r="BG131" s="113">
        <f>IF(U131="zákl. prenesená",N131,0)</f>
        <v>0</v>
      </c>
      <c r="BH131" s="113">
        <f>IF(U131="zníž. prenesená",N131,0)</f>
        <v>0</v>
      </c>
      <c r="BI131" s="113">
        <f>IF(U131="nulová",N131,0)</f>
        <v>0</v>
      </c>
      <c r="BJ131" s="21" t="s">
        <v>86</v>
      </c>
      <c r="BK131" s="113">
        <f>ROUND(L131*K131,2)</f>
        <v>0</v>
      </c>
      <c r="BL131" s="21" t="s">
        <v>92</v>
      </c>
      <c r="BM131" s="21" t="s">
        <v>679</v>
      </c>
    </row>
    <row r="132" spans="2:65" s="1" customFormat="1" ht="22.5" customHeight="1">
      <c r="B132" s="38"/>
      <c r="C132" s="186" t="s">
        <v>204</v>
      </c>
      <c r="D132" s="186" t="s">
        <v>254</v>
      </c>
      <c r="E132" s="187" t="s">
        <v>680</v>
      </c>
      <c r="F132" s="296" t="s">
        <v>681</v>
      </c>
      <c r="G132" s="296"/>
      <c r="H132" s="296"/>
      <c r="I132" s="296"/>
      <c r="J132" s="188" t="s">
        <v>213</v>
      </c>
      <c r="K132" s="189">
        <v>75.599999999999994</v>
      </c>
      <c r="L132" s="297">
        <v>0</v>
      </c>
      <c r="M132" s="298"/>
      <c r="N132" s="299">
        <f>ROUND(L132*K132,2)</f>
        <v>0</v>
      </c>
      <c r="O132" s="291"/>
      <c r="P132" s="291"/>
      <c r="Q132" s="291"/>
      <c r="R132" s="40"/>
      <c r="T132" s="175" t="s">
        <v>21</v>
      </c>
      <c r="U132" s="47" t="s">
        <v>44</v>
      </c>
      <c r="V132" s="39"/>
      <c r="W132" s="176">
        <f>V132*K132</f>
        <v>0</v>
      </c>
      <c r="X132" s="176">
        <v>0</v>
      </c>
      <c r="Y132" s="176">
        <f>X132*K132</f>
        <v>0</v>
      </c>
      <c r="Z132" s="176">
        <v>0</v>
      </c>
      <c r="AA132" s="177">
        <f>Z132*K132</f>
        <v>0</v>
      </c>
      <c r="AR132" s="21" t="s">
        <v>199</v>
      </c>
      <c r="AT132" s="21" t="s">
        <v>254</v>
      </c>
      <c r="AU132" s="21" t="s">
        <v>83</v>
      </c>
      <c r="AY132" s="21" t="s">
        <v>163</v>
      </c>
      <c r="BE132" s="113">
        <f>IF(U132="základná",N132,0)</f>
        <v>0</v>
      </c>
      <c r="BF132" s="113">
        <f>IF(U132="znížená",N132,0)</f>
        <v>0</v>
      </c>
      <c r="BG132" s="113">
        <f>IF(U132="zákl. prenesená",N132,0)</f>
        <v>0</v>
      </c>
      <c r="BH132" s="113">
        <f>IF(U132="zníž. prenesená",N132,0)</f>
        <v>0</v>
      </c>
      <c r="BI132" s="113">
        <f>IF(U132="nulová",N132,0)</f>
        <v>0</v>
      </c>
      <c r="BJ132" s="21" t="s">
        <v>86</v>
      </c>
      <c r="BK132" s="113">
        <f>ROUND(L132*K132,2)</f>
        <v>0</v>
      </c>
      <c r="BL132" s="21" t="s">
        <v>92</v>
      </c>
      <c r="BM132" s="21" t="s">
        <v>682</v>
      </c>
    </row>
    <row r="133" spans="2:65" s="9" customFormat="1" ht="37.35" customHeight="1">
      <c r="B133" s="160"/>
      <c r="C133" s="161"/>
      <c r="D133" s="162" t="s">
        <v>656</v>
      </c>
      <c r="E133" s="162"/>
      <c r="F133" s="162"/>
      <c r="G133" s="162"/>
      <c r="H133" s="162"/>
      <c r="I133" s="162"/>
      <c r="J133" s="162"/>
      <c r="K133" s="162"/>
      <c r="L133" s="162"/>
      <c r="M133" s="162"/>
      <c r="N133" s="307">
        <f>BK133</f>
        <v>0</v>
      </c>
      <c r="O133" s="308"/>
      <c r="P133" s="308"/>
      <c r="Q133" s="308"/>
      <c r="R133" s="163"/>
      <c r="T133" s="164"/>
      <c r="U133" s="161"/>
      <c r="V133" s="161"/>
      <c r="W133" s="165">
        <f>W134</f>
        <v>0</v>
      </c>
      <c r="X133" s="161"/>
      <c r="Y133" s="165">
        <f>Y134</f>
        <v>0</v>
      </c>
      <c r="Z133" s="161"/>
      <c r="AA133" s="166">
        <f>AA134</f>
        <v>0</v>
      </c>
      <c r="AR133" s="167" t="s">
        <v>83</v>
      </c>
      <c r="AT133" s="168" t="s">
        <v>76</v>
      </c>
      <c r="AU133" s="168" t="s">
        <v>77</v>
      </c>
      <c r="AY133" s="167" t="s">
        <v>163</v>
      </c>
      <c r="BK133" s="169">
        <f>BK134</f>
        <v>0</v>
      </c>
    </row>
    <row r="134" spans="2:65" s="1" customFormat="1" ht="44.25" customHeight="1">
      <c r="B134" s="38"/>
      <c r="C134" s="171" t="s">
        <v>210</v>
      </c>
      <c r="D134" s="171" t="s">
        <v>164</v>
      </c>
      <c r="E134" s="172" t="s">
        <v>683</v>
      </c>
      <c r="F134" s="288" t="s">
        <v>684</v>
      </c>
      <c r="G134" s="288"/>
      <c r="H134" s="288"/>
      <c r="I134" s="288"/>
      <c r="J134" s="173" t="s">
        <v>167</v>
      </c>
      <c r="K134" s="174">
        <v>8.5</v>
      </c>
      <c r="L134" s="289">
        <v>0</v>
      </c>
      <c r="M134" s="290"/>
      <c r="N134" s="291">
        <f>ROUND(L134*K134,2)</f>
        <v>0</v>
      </c>
      <c r="O134" s="291"/>
      <c r="P134" s="291"/>
      <c r="Q134" s="291"/>
      <c r="R134" s="40"/>
      <c r="T134" s="175" t="s">
        <v>21</v>
      </c>
      <c r="U134" s="47" t="s">
        <v>44</v>
      </c>
      <c r="V134" s="39"/>
      <c r="W134" s="176">
        <f>V134*K134</f>
        <v>0</v>
      </c>
      <c r="X134" s="176">
        <v>0</v>
      </c>
      <c r="Y134" s="176">
        <f>X134*K134</f>
        <v>0</v>
      </c>
      <c r="Z134" s="176">
        <v>0</v>
      </c>
      <c r="AA134" s="177">
        <f>Z134*K134</f>
        <v>0</v>
      </c>
      <c r="AR134" s="21" t="s">
        <v>92</v>
      </c>
      <c r="AT134" s="21" t="s">
        <v>164</v>
      </c>
      <c r="AU134" s="21" t="s">
        <v>83</v>
      </c>
      <c r="AY134" s="21" t="s">
        <v>163</v>
      </c>
      <c r="BE134" s="113">
        <f>IF(U134="základná",N134,0)</f>
        <v>0</v>
      </c>
      <c r="BF134" s="113">
        <f>IF(U134="znížená",N134,0)</f>
        <v>0</v>
      </c>
      <c r="BG134" s="113">
        <f>IF(U134="zákl. prenesená",N134,0)</f>
        <v>0</v>
      </c>
      <c r="BH134" s="113">
        <f>IF(U134="zníž. prenesená",N134,0)</f>
        <v>0</v>
      </c>
      <c r="BI134" s="113">
        <f>IF(U134="nulová",N134,0)</f>
        <v>0</v>
      </c>
      <c r="BJ134" s="21" t="s">
        <v>86</v>
      </c>
      <c r="BK134" s="113">
        <f>ROUND(L134*K134,2)</f>
        <v>0</v>
      </c>
      <c r="BL134" s="21" t="s">
        <v>92</v>
      </c>
      <c r="BM134" s="21" t="s">
        <v>685</v>
      </c>
    </row>
    <row r="135" spans="2:65" s="9" customFormat="1" ht="37.35" customHeight="1">
      <c r="B135" s="160"/>
      <c r="C135" s="161"/>
      <c r="D135" s="162" t="s">
        <v>657</v>
      </c>
      <c r="E135" s="162"/>
      <c r="F135" s="162"/>
      <c r="G135" s="162"/>
      <c r="H135" s="162"/>
      <c r="I135" s="162"/>
      <c r="J135" s="162"/>
      <c r="K135" s="162"/>
      <c r="L135" s="162"/>
      <c r="M135" s="162"/>
      <c r="N135" s="307">
        <f>BK135</f>
        <v>0</v>
      </c>
      <c r="O135" s="308"/>
      <c r="P135" s="308"/>
      <c r="Q135" s="308"/>
      <c r="R135" s="163"/>
      <c r="T135" s="164"/>
      <c r="U135" s="161"/>
      <c r="V135" s="161"/>
      <c r="W135" s="165">
        <f>SUM(W136:W163)</f>
        <v>0</v>
      </c>
      <c r="X135" s="161"/>
      <c r="Y135" s="165">
        <f>SUM(Y136:Y163)</f>
        <v>0</v>
      </c>
      <c r="Z135" s="161"/>
      <c r="AA135" s="166">
        <f>SUM(AA136:AA163)</f>
        <v>0</v>
      </c>
      <c r="AR135" s="167" t="s">
        <v>83</v>
      </c>
      <c r="AT135" s="168" t="s">
        <v>76</v>
      </c>
      <c r="AU135" s="168" t="s">
        <v>77</v>
      </c>
      <c r="AY135" s="167" t="s">
        <v>163</v>
      </c>
      <c r="BK135" s="169">
        <f>SUM(BK136:BK163)</f>
        <v>0</v>
      </c>
    </row>
    <row r="136" spans="2:65" s="1" customFormat="1" ht="31.5" customHeight="1">
      <c r="B136" s="38"/>
      <c r="C136" s="171" t="s">
        <v>216</v>
      </c>
      <c r="D136" s="171" t="s">
        <v>164</v>
      </c>
      <c r="E136" s="172" t="s">
        <v>686</v>
      </c>
      <c r="F136" s="288" t="s">
        <v>687</v>
      </c>
      <c r="G136" s="288"/>
      <c r="H136" s="288"/>
      <c r="I136" s="288"/>
      <c r="J136" s="173" t="s">
        <v>234</v>
      </c>
      <c r="K136" s="174">
        <v>1</v>
      </c>
      <c r="L136" s="289">
        <v>0</v>
      </c>
      <c r="M136" s="290"/>
      <c r="N136" s="291">
        <f t="shared" ref="N136:N141" si="5">ROUND(L136*K136,2)</f>
        <v>0</v>
      </c>
      <c r="O136" s="291"/>
      <c r="P136" s="291"/>
      <c r="Q136" s="291"/>
      <c r="R136" s="40"/>
      <c r="T136" s="175" t="s">
        <v>21</v>
      </c>
      <c r="U136" s="47" t="s">
        <v>44</v>
      </c>
      <c r="V136" s="39"/>
      <c r="W136" s="176">
        <f t="shared" ref="W136:W141" si="6">V136*K136</f>
        <v>0</v>
      </c>
      <c r="X136" s="176">
        <v>0</v>
      </c>
      <c r="Y136" s="176">
        <f t="shared" ref="Y136:Y141" si="7">X136*K136</f>
        <v>0</v>
      </c>
      <c r="Z136" s="176">
        <v>0</v>
      </c>
      <c r="AA136" s="177">
        <f t="shared" ref="AA136:AA141" si="8">Z136*K136</f>
        <v>0</v>
      </c>
      <c r="AR136" s="21" t="s">
        <v>92</v>
      </c>
      <c r="AT136" s="21" t="s">
        <v>164</v>
      </c>
      <c r="AU136" s="21" t="s">
        <v>83</v>
      </c>
      <c r="AY136" s="21" t="s">
        <v>163</v>
      </c>
      <c r="BE136" s="113">
        <f t="shared" ref="BE136:BE141" si="9">IF(U136="základná",N136,0)</f>
        <v>0</v>
      </c>
      <c r="BF136" s="113">
        <f t="shared" ref="BF136:BF141" si="10">IF(U136="znížená",N136,0)</f>
        <v>0</v>
      </c>
      <c r="BG136" s="113">
        <f t="shared" ref="BG136:BG141" si="11">IF(U136="zákl. prenesená",N136,0)</f>
        <v>0</v>
      </c>
      <c r="BH136" s="113">
        <f t="shared" ref="BH136:BH141" si="12">IF(U136="zníž. prenesená",N136,0)</f>
        <v>0</v>
      </c>
      <c r="BI136" s="113">
        <f t="shared" ref="BI136:BI141" si="13">IF(U136="nulová",N136,0)</f>
        <v>0</v>
      </c>
      <c r="BJ136" s="21" t="s">
        <v>86</v>
      </c>
      <c r="BK136" s="113">
        <f t="shared" ref="BK136:BK141" si="14">ROUND(L136*K136,2)</f>
        <v>0</v>
      </c>
      <c r="BL136" s="21" t="s">
        <v>92</v>
      </c>
      <c r="BM136" s="21" t="s">
        <v>688</v>
      </c>
    </row>
    <row r="137" spans="2:65" s="1" customFormat="1" ht="44.25" customHeight="1">
      <c r="B137" s="38"/>
      <c r="C137" s="171" t="s">
        <v>221</v>
      </c>
      <c r="D137" s="171" t="s">
        <v>164</v>
      </c>
      <c r="E137" s="172" t="s">
        <v>689</v>
      </c>
      <c r="F137" s="288" t="s">
        <v>690</v>
      </c>
      <c r="G137" s="288"/>
      <c r="H137" s="288"/>
      <c r="I137" s="288"/>
      <c r="J137" s="173" t="s">
        <v>369</v>
      </c>
      <c r="K137" s="174">
        <v>62</v>
      </c>
      <c r="L137" s="289">
        <v>0</v>
      </c>
      <c r="M137" s="290"/>
      <c r="N137" s="291">
        <f t="shared" si="5"/>
        <v>0</v>
      </c>
      <c r="O137" s="291"/>
      <c r="P137" s="291"/>
      <c r="Q137" s="291"/>
      <c r="R137" s="40"/>
      <c r="T137" s="175" t="s">
        <v>21</v>
      </c>
      <c r="U137" s="47" t="s">
        <v>44</v>
      </c>
      <c r="V137" s="39"/>
      <c r="W137" s="176">
        <f t="shared" si="6"/>
        <v>0</v>
      </c>
      <c r="X137" s="176">
        <v>0</v>
      </c>
      <c r="Y137" s="176">
        <f t="shared" si="7"/>
        <v>0</v>
      </c>
      <c r="Z137" s="176">
        <v>0</v>
      </c>
      <c r="AA137" s="177">
        <f t="shared" si="8"/>
        <v>0</v>
      </c>
      <c r="AR137" s="21" t="s">
        <v>92</v>
      </c>
      <c r="AT137" s="21" t="s">
        <v>164</v>
      </c>
      <c r="AU137" s="21" t="s">
        <v>83</v>
      </c>
      <c r="AY137" s="21" t="s">
        <v>163</v>
      </c>
      <c r="BE137" s="113">
        <f t="shared" si="9"/>
        <v>0</v>
      </c>
      <c r="BF137" s="113">
        <f t="shared" si="10"/>
        <v>0</v>
      </c>
      <c r="BG137" s="113">
        <f t="shared" si="11"/>
        <v>0</v>
      </c>
      <c r="BH137" s="113">
        <f t="shared" si="12"/>
        <v>0</v>
      </c>
      <c r="BI137" s="113">
        <f t="shared" si="13"/>
        <v>0</v>
      </c>
      <c r="BJ137" s="21" t="s">
        <v>86</v>
      </c>
      <c r="BK137" s="113">
        <f t="shared" si="14"/>
        <v>0</v>
      </c>
      <c r="BL137" s="21" t="s">
        <v>92</v>
      </c>
      <c r="BM137" s="21" t="s">
        <v>691</v>
      </c>
    </row>
    <row r="138" spans="2:65" s="1" customFormat="1" ht="31.5" customHeight="1">
      <c r="B138" s="38"/>
      <c r="C138" s="186" t="s">
        <v>231</v>
      </c>
      <c r="D138" s="186" t="s">
        <v>254</v>
      </c>
      <c r="E138" s="187" t="s">
        <v>692</v>
      </c>
      <c r="F138" s="296" t="s">
        <v>693</v>
      </c>
      <c r="G138" s="296"/>
      <c r="H138" s="296"/>
      <c r="I138" s="296"/>
      <c r="J138" s="188" t="s">
        <v>234</v>
      </c>
      <c r="K138" s="189">
        <v>11.294</v>
      </c>
      <c r="L138" s="297">
        <v>0</v>
      </c>
      <c r="M138" s="298"/>
      <c r="N138" s="299">
        <f t="shared" si="5"/>
        <v>0</v>
      </c>
      <c r="O138" s="291"/>
      <c r="P138" s="291"/>
      <c r="Q138" s="291"/>
      <c r="R138" s="40"/>
      <c r="T138" s="175" t="s">
        <v>21</v>
      </c>
      <c r="U138" s="47" t="s">
        <v>44</v>
      </c>
      <c r="V138" s="39"/>
      <c r="W138" s="176">
        <f t="shared" si="6"/>
        <v>0</v>
      </c>
      <c r="X138" s="176">
        <v>0</v>
      </c>
      <c r="Y138" s="176">
        <f t="shared" si="7"/>
        <v>0</v>
      </c>
      <c r="Z138" s="176">
        <v>0</v>
      </c>
      <c r="AA138" s="177">
        <f t="shared" si="8"/>
        <v>0</v>
      </c>
      <c r="AR138" s="21" t="s">
        <v>199</v>
      </c>
      <c r="AT138" s="21" t="s">
        <v>254</v>
      </c>
      <c r="AU138" s="21" t="s">
        <v>83</v>
      </c>
      <c r="AY138" s="21" t="s">
        <v>163</v>
      </c>
      <c r="BE138" s="113">
        <f t="shared" si="9"/>
        <v>0</v>
      </c>
      <c r="BF138" s="113">
        <f t="shared" si="10"/>
        <v>0</v>
      </c>
      <c r="BG138" s="113">
        <f t="shared" si="11"/>
        <v>0</v>
      </c>
      <c r="BH138" s="113">
        <f t="shared" si="12"/>
        <v>0</v>
      </c>
      <c r="BI138" s="113">
        <f t="shared" si="13"/>
        <v>0</v>
      </c>
      <c r="BJ138" s="21" t="s">
        <v>86</v>
      </c>
      <c r="BK138" s="113">
        <f t="shared" si="14"/>
        <v>0</v>
      </c>
      <c r="BL138" s="21" t="s">
        <v>92</v>
      </c>
      <c r="BM138" s="21" t="s">
        <v>694</v>
      </c>
    </row>
    <row r="139" spans="2:65" s="1" customFormat="1" ht="44.25" customHeight="1">
      <c r="B139" s="38"/>
      <c r="C139" s="171" t="s">
        <v>236</v>
      </c>
      <c r="D139" s="171" t="s">
        <v>164</v>
      </c>
      <c r="E139" s="172" t="s">
        <v>695</v>
      </c>
      <c r="F139" s="288" t="s">
        <v>696</v>
      </c>
      <c r="G139" s="288"/>
      <c r="H139" s="288"/>
      <c r="I139" s="288"/>
      <c r="J139" s="173" t="s">
        <v>369</v>
      </c>
      <c r="K139" s="174">
        <v>8</v>
      </c>
      <c r="L139" s="289">
        <v>0</v>
      </c>
      <c r="M139" s="290"/>
      <c r="N139" s="291">
        <f t="shared" si="5"/>
        <v>0</v>
      </c>
      <c r="O139" s="291"/>
      <c r="P139" s="291"/>
      <c r="Q139" s="291"/>
      <c r="R139" s="40"/>
      <c r="T139" s="175" t="s">
        <v>21</v>
      </c>
      <c r="U139" s="47" t="s">
        <v>44</v>
      </c>
      <c r="V139" s="39"/>
      <c r="W139" s="176">
        <f t="shared" si="6"/>
        <v>0</v>
      </c>
      <c r="X139" s="176">
        <v>0</v>
      </c>
      <c r="Y139" s="176">
        <f t="shared" si="7"/>
        <v>0</v>
      </c>
      <c r="Z139" s="176">
        <v>0</v>
      </c>
      <c r="AA139" s="177">
        <f t="shared" si="8"/>
        <v>0</v>
      </c>
      <c r="AR139" s="21" t="s">
        <v>92</v>
      </c>
      <c r="AT139" s="21" t="s">
        <v>164</v>
      </c>
      <c r="AU139" s="21" t="s">
        <v>83</v>
      </c>
      <c r="AY139" s="21" t="s">
        <v>163</v>
      </c>
      <c r="BE139" s="113">
        <f t="shared" si="9"/>
        <v>0</v>
      </c>
      <c r="BF139" s="113">
        <f t="shared" si="10"/>
        <v>0</v>
      </c>
      <c r="BG139" s="113">
        <f t="shared" si="11"/>
        <v>0</v>
      </c>
      <c r="BH139" s="113">
        <f t="shared" si="12"/>
        <v>0</v>
      </c>
      <c r="BI139" s="113">
        <f t="shared" si="13"/>
        <v>0</v>
      </c>
      <c r="BJ139" s="21" t="s">
        <v>86</v>
      </c>
      <c r="BK139" s="113">
        <f t="shared" si="14"/>
        <v>0</v>
      </c>
      <c r="BL139" s="21" t="s">
        <v>92</v>
      </c>
      <c r="BM139" s="21" t="s">
        <v>697</v>
      </c>
    </row>
    <row r="140" spans="2:65" s="1" customFormat="1" ht="31.5" customHeight="1">
      <c r="B140" s="38"/>
      <c r="C140" s="186" t="s">
        <v>240</v>
      </c>
      <c r="D140" s="186" t="s">
        <v>254</v>
      </c>
      <c r="E140" s="187" t="s">
        <v>698</v>
      </c>
      <c r="F140" s="296" t="s">
        <v>699</v>
      </c>
      <c r="G140" s="296"/>
      <c r="H140" s="296"/>
      <c r="I140" s="296"/>
      <c r="J140" s="188" t="s">
        <v>234</v>
      </c>
      <c r="K140" s="189">
        <v>1.7490000000000001</v>
      </c>
      <c r="L140" s="297">
        <v>0</v>
      </c>
      <c r="M140" s="298"/>
      <c r="N140" s="299">
        <f t="shared" si="5"/>
        <v>0</v>
      </c>
      <c r="O140" s="291"/>
      <c r="P140" s="291"/>
      <c r="Q140" s="291"/>
      <c r="R140" s="40"/>
      <c r="T140" s="175" t="s">
        <v>21</v>
      </c>
      <c r="U140" s="47" t="s">
        <v>44</v>
      </c>
      <c r="V140" s="39"/>
      <c r="W140" s="176">
        <f t="shared" si="6"/>
        <v>0</v>
      </c>
      <c r="X140" s="176">
        <v>0</v>
      </c>
      <c r="Y140" s="176">
        <f t="shared" si="7"/>
        <v>0</v>
      </c>
      <c r="Z140" s="176">
        <v>0</v>
      </c>
      <c r="AA140" s="177">
        <f t="shared" si="8"/>
        <v>0</v>
      </c>
      <c r="AR140" s="21" t="s">
        <v>199</v>
      </c>
      <c r="AT140" s="21" t="s">
        <v>254</v>
      </c>
      <c r="AU140" s="21" t="s">
        <v>83</v>
      </c>
      <c r="AY140" s="21" t="s">
        <v>163</v>
      </c>
      <c r="BE140" s="113">
        <f t="shared" si="9"/>
        <v>0</v>
      </c>
      <c r="BF140" s="113">
        <f t="shared" si="10"/>
        <v>0</v>
      </c>
      <c r="BG140" s="113">
        <f t="shared" si="11"/>
        <v>0</v>
      </c>
      <c r="BH140" s="113">
        <f t="shared" si="12"/>
        <v>0</v>
      </c>
      <c r="BI140" s="113">
        <f t="shared" si="13"/>
        <v>0</v>
      </c>
      <c r="BJ140" s="21" t="s">
        <v>86</v>
      </c>
      <c r="BK140" s="113">
        <f t="shared" si="14"/>
        <v>0</v>
      </c>
      <c r="BL140" s="21" t="s">
        <v>92</v>
      </c>
      <c r="BM140" s="21" t="s">
        <v>700</v>
      </c>
    </row>
    <row r="141" spans="2:65" s="1" customFormat="1" ht="31.5" customHeight="1">
      <c r="B141" s="38"/>
      <c r="C141" s="171" t="s">
        <v>244</v>
      </c>
      <c r="D141" s="171" t="s">
        <v>164</v>
      </c>
      <c r="E141" s="172" t="s">
        <v>701</v>
      </c>
      <c r="F141" s="288" t="s">
        <v>702</v>
      </c>
      <c r="G141" s="288"/>
      <c r="H141" s="288"/>
      <c r="I141" s="288"/>
      <c r="J141" s="173" t="s">
        <v>234</v>
      </c>
      <c r="K141" s="174">
        <v>11</v>
      </c>
      <c r="L141" s="289">
        <v>0</v>
      </c>
      <c r="M141" s="290"/>
      <c r="N141" s="291">
        <f t="shared" si="5"/>
        <v>0</v>
      </c>
      <c r="O141" s="291"/>
      <c r="P141" s="291"/>
      <c r="Q141" s="291"/>
      <c r="R141" s="40"/>
      <c r="T141" s="175" t="s">
        <v>21</v>
      </c>
      <c r="U141" s="47" t="s">
        <v>44</v>
      </c>
      <c r="V141" s="39"/>
      <c r="W141" s="176">
        <f t="shared" si="6"/>
        <v>0</v>
      </c>
      <c r="X141" s="176">
        <v>0</v>
      </c>
      <c r="Y141" s="176">
        <f t="shared" si="7"/>
        <v>0</v>
      </c>
      <c r="Z141" s="176">
        <v>0</v>
      </c>
      <c r="AA141" s="177">
        <f t="shared" si="8"/>
        <v>0</v>
      </c>
      <c r="AR141" s="21" t="s">
        <v>92</v>
      </c>
      <c r="AT141" s="21" t="s">
        <v>164</v>
      </c>
      <c r="AU141" s="21" t="s">
        <v>83</v>
      </c>
      <c r="AY141" s="21" t="s">
        <v>163</v>
      </c>
      <c r="BE141" s="113">
        <f t="shared" si="9"/>
        <v>0</v>
      </c>
      <c r="BF141" s="113">
        <f t="shared" si="10"/>
        <v>0</v>
      </c>
      <c r="BG141" s="113">
        <f t="shared" si="11"/>
        <v>0</v>
      </c>
      <c r="BH141" s="113">
        <f t="shared" si="12"/>
        <v>0</v>
      </c>
      <c r="BI141" s="113">
        <f t="shared" si="13"/>
        <v>0</v>
      </c>
      <c r="BJ141" s="21" t="s">
        <v>86</v>
      </c>
      <c r="BK141" s="113">
        <f t="shared" si="14"/>
        <v>0</v>
      </c>
      <c r="BL141" s="21" t="s">
        <v>92</v>
      </c>
      <c r="BM141" s="21" t="s">
        <v>703</v>
      </c>
    </row>
    <row r="142" spans="2:65" s="10" customFormat="1" ht="22.5" customHeight="1">
      <c r="B142" s="178"/>
      <c r="C142" s="179"/>
      <c r="D142" s="179"/>
      <c r="E142" s="180" t="s">
        <v>21</v>
      </c>
      <c r="F142" s="292" t="s">
        <v>704</v>
      </c>
      <c r="G142" s="293"/>
      <c r="H142" s="293"/>
      <c r="I142" s="293"/>
      <c r="J142" s="179"/>
      <c r="K142" s="181">
        <v>11</v>
      </c>
      <c r="L142" s="179"/>
      <c r="M142" s="179"/>
      <c r="N142" s="179"/>
      <c r="O142" s="179"/>
      <c r="P142" s="179"/>
      <c r="Q142" s="179"/>
      <c r="R142" s="182"/>
      <c r="T142" s="183"/>
      <c r="U142" s="179"/>
      <c r="V142" s="179"/>
      <c r="W142" s="179"/>
      <c r="X142" s="179"/>
      <c r="Y142" s="179"/>
      <c r="Z142" s="179"/>
      <c r="AA142" s="184"/>
      <c r="AT142" s="185" t="s">
        <v>170</v>
      </c>
      <c r="AU142" s="185" t="s">
        <v>83</v>
      </c>
      <c r="AV142" s="10" t="s">
        <v>86</v>
      </c>
      <c r="AW142" s="10" t="s">
        <v>34</v>
      </c>
      <c r="AX142" s="10" t="s">
        <v>77</v>
      </c>
      <c r="AY142" s="185" t="s">
        <v>163</v>
      </c>
    </row>
    <row r="143" spans="2:65" s="13" customFormat="1" ht="22.5" customHeight="1">
      <c r="B143" s="211"/>
      <c r="C143" s="212"/>
      <c r="D143" s="212"/>
      <c r="E143" s="213" t="s">
        <v>21</v>
      </c>
      <c r="F143" s="320" t="s">
        <v>671</v>
      </c>
      <c r="G143" s="321"/>
      <c r="H143" s="321"/>
      <c r="I143" s="321"/>
      <c r="J143" s="212"/>
      <c r="K143" s="214">
        <v>11</v>
      </c>
      <c r="L143" s="212"/>
      <c r="M143" s="212"/>
      <c r="N143" s="212"/>
      <c r="O143" s="212"/>
      <c r="P143" s="212"/>
      <c r="Q143" s="212"/>
      <c r="R143" s="215"/>
      <c r="T143" s="216"/>
      <c r="U143" s="212"/>
      <c r="V143" s="212"/>
      <c r="W143" s="212"/>
      <c r="X143" s="212"/>
      <c r="Y143" s="212"/>
      <c r="Z143" s="212"/>
      <c r="AA143" s="217"/>
      <c r="AT143" s="218" t="s">
        <v>170</v>
      </c>
      <c r="AU143" s="218" t="s">
        <v>83</v>
      </c>
      <c r="AV143" s="13" t="s">
        <v>92</v>
      </c>
      <c r="AW143" s="13" t="s">
        <v>34</v>
      </c>
      <c r="AX143" s="13" t="s">
        <v>83</v>
      </c>
      <c r="AY143" s="218" t="s">
        <v>163</v>
      </c>
    </row>
    <row r="144" spans="2:65" s="1" customFormat="1" ht="31.5" customHeight="1">
      <c r="B144" s="38"/>
      <c r="C144" s="186" t="s">
        <v>248</v>
      </c>
      <c r="D144" s="186" t="s">
        <v>254</v>
      </c>
      <c r="E144" s="187" t="s">
        <v>705</v>
      </c>
      <c r="F144" s="296" t="s">
        <v>706</v>
      </c>
      <c r="G144" s="296"/>
      <c r="H144" s="296"/>
      <c r="I144" s="296"/>
      <c r="J144" s="188" t="s">
        <v>234</v>
      </c>
      <c r="K144" s="189">
        <v>10.15</v>
      </c>
      <c r="L144" s="297">
        <v>0</v>
      </c>
      <c r="M144" s="298"/>
      <c r="N144" s="299">
        <f t="shared" ref="N144:N161" si="15">ROUND(L144*K144,2)</f>
        <v>0</v>
      </c>
      <c r="O144" s="291"/>
      <c r="P144" s="291"/>
      <c r="Q144" s="291"/>
      <c r="R144" s="40"/>
      <c r="T144" s="175" t="s">
        <v>21</v>
      </c>
      <c r="U144" s="47" t="s">
        <v>44</v>
      </c>
      <c r="V144" s="39"/>
      <c r="W144" s="176">
        <f t="shared" ref="W144:W161" si="16">V144*K144</f>
        <v>0</v>
      </c>
      <c r="X144" s="176">
        <v>0</v>
      </c>
      <c r="Y144" s="176">
        <f t="shared" ref="Y144:Y161" si="17">X144*K144</f>
        <v>0</v>
      </c>
      <c r="Z144" s="176">
        <v>0</v>
      </c>
      <c r="AA144" s="177">
        <f t="shared" ref="AA144:AA161" si="18">Z144*K144</f>
        <v>0</v>
      </c>
      <c r="AR144" s="21" t="s">
        <v>199</v>
      </c>
      <c r="AT144" s="21" t="s">
        <v>254</v>
      </c>
      <c r="AU144" s="21" t="s">
        <v>83</v>
      </c>
      <c r="AY144" s="21" t="s">
        <v>163</v>
      </c>
      <c r="BE144" s="113">
        <f t="shared" ref="BE144:BE161" si="19">IF(U144="základná",N144,0)</f>
        <v>0</v>
      </c>
      <c r="BF144" s="113">
        <f t="shared" ref="BF144:BF161" si="20">IF(U144="znížená",N144,0)</f>
        <v>0</v>
      </c>
      <c r="BG144" s="113">
        <f t="shared" ref="BG144:BG161" si="21">IF(U144="zákl. prenesená",N144,0)</f>
        <v>0</v>
      </c>
      <c r="BH144" s="113">
        <f t="shared" ref="BH144:BH161" si="22">IF(U144="zníž. prenesená",N144,0)</f>
        <v>0</v>
      </c>
      <c r="BI144" s="113">
        <f t="shared" ref="BI144:BI161" si="23">IF(U144="nulová",N144,0)</f>
        <v>0</v>
      </c>
      <c r="BJ144" s="21" t="s">
        <v>86</v>
      </c>
      <c r="BK144" s="113">
        <f t="shared" ref="BK144:BK161" si="24">ROUND(L144*K144,2)</f>
        <v>0</v>
      </c>
      <c r="BL144" s="21" t="s">
        <v>92</v>
      </c>
      <c r="BM144" s="21" t="s">
        <v>707</v>
      </c>
    </row>
    <row r="145" spans="2:65" s="1" customFormat="1" ht="31.5" customHeight="1">
      <c r="B145" s="38"/>
      <c r="C145" s="186" t="s">
        <v>253</v>
      </c>
      <c r="D145" s="186" t="s">
        <v>254</v>
      </c>
      <c r="E145" s="187" t="s">
        <v>708</v>
      </c>
      <c r="F145" s="296" t="s">
        <v>709</v>
      </c>
      <c r="G145" s="296"/>
      <c r="H145" s="296"/>
      <c r="I145" s="296"/>
      <c r="J145" s="188" t="s">
        <v>234</v>
      </c>
      <c r="K145" s="189">
        <v>1.0149999999999999</v>
      </c>
      <c r="L145" s="297">
        <v>0</v>
      </c>
      <c r="M145" s="298"/>
      <c r="N145" s="299">
        <f t="shared" si="15"/>
        <v>0</v>
      </c>
      <c r="O145" s="291"/>
      <c r="P145" s="291"/>
      <c r="Q145" s="291"/>
      <c r="R145" s="40"/>
      <c r="T145" s="175" t="s">
        <v>21</v>
      </c>
      <c r="U145" s="47" t="s">
        <v>44</v>
      </c>
      <c r="V145" s="39"/>
      <c r="W145" s="176">
        <f t="shared" si="16"/>
        <v>0</v>
      </c>
      <c r="X145" s="176">
        <v>0</v>
      </c>
      <c r="Y145" s="176">
        <f t="shared" si="17"/>
        <v>0</v>
      </c>
      <c r="Z145" s="176">
        <v>0</v>
      </c>
      <c r="AA145" s="177">
        <f t="shared" si="18"/>
        <v>0</v>
      </c>
      <c r="AR145" s="21" t="s">
        <v>199</v>
      </c>
      <c r="AT145" s="21" t="s">
        <v>254</v>
      </c>
      <c r="AU145" s="21" t="s">
        <v>83</v>
      </c>
      <c r="AY145" s="21" t="s">
        <v>163</v>
      </c>
      <c r="BE145" s="113">
        <f t="shared" si="19"/>
        <v>0</v>
      </c>
      <c r="BF145" s="113">
        <f t="shared" si="20"/>
        <v>0</v>
      </c>
      <c r="BG145" s="113">
        <f t="shared" si="21"/>
        <v>0</v>
      </c>
      <c r="BH145" s="113">
        <f t="shared" si="22"/>
        <v>0</v>
      </c>
      <c r="BI145" s="113">
        <f t="shared" si="23"/>
        <v>0</v>
      </c>
      <c r="BJ145" s="21" t="s">
        <v>86</v>
      </c>
      <c r="BK145" s="113">
        <f t="shared" si="24"/>
        <v>0</v>
      </c>
      <c r="BL145" s="21" t="s">
        <v>92</v>
      </c>
      <c r="BM145" s="21" t="s">
        <v>710</v>
      </c>
    </row>
    <row r="146" spans="2:65" s="1" customFormat="1" ht="31.5" customHeight="1">
      <c r="B146" s="38"/>
      <c r="C146" s="171" t="s">
        <v>258</v>
      </c>
      <c r="D146" s="171" t="s">
        <v>164</v>
      </c>
      <c r="E146" s="172" t="s">
        <v>711</v>
      </c>
      <c r="F146" s="288" t="s">
        <v>712</v>
      </c>
      <c r="G146" s="288"/>
      <c r="H146" s="288"/>
      <c r="I146" s="288"/>
      <c r="J146" s="173" t="s">
        <v>234</v>
      </c>
      <c r="K146" s="174">
        <v>3</v>
      </c>
      <c r="L146" s="289">
        <v>0</v>
      </c>
      <c r="M146" s="290"/>
      <c r="N146" s="291">
        <f t="shared" si="15"/>
        <v>0</v>
      </c>
      <c r="O146" s="291"/>
      <c r="P146" s="291"/>
      <c r="Q146" s="291"/>
      <c r="R146" s="40"/>
      <c r="T146" s="175" t="s">
        <v>21</v>
      </c>
      <c r="U146" s="47" t="s">
        <v>44</v>
      </c>
      <c r="V146" s="39"/>
      <c r="W146" s="176">
        <f t="shared" si="16"/>
        <v>0</v>
      </c>
      <c r="X146" s="176">
        <v>0</v>
      </c>
      <c r="Y146" s="176">
        <f t="shared" si="17"/>
        <v>0</v>
      </c>
      <c r="Z146" s="176">
        <v>0</v>
      </c>
      <c r="AA146" s="177">
        <f t="shared" si="18"/>
        <v>0</v>
      </c>
      <c r="AR146" s="21" t="s">
        <v>92</v>
      </c>
      <c r="AT146" s="21" t="s">
        <v>164</v>
      </c>
      <c r="AU146" s="21" t="s">
        <v>83</v>
      </c>
      <c r="AY146" s="21" t="s">
        <v>163</v>
      </c>
      <c r="BE146" s="113">
        <f t="shared" si="19"/>
        <v>0</v>
      </c>
      <c r="BF146" s="113">
        <f t="shared" si="20"/>
        <v>0</v>
      </c>
      <c r="BG146" s="113">
        <f t="shared" si="21"/>
        <v>0</v>
      </c>
      <c r="BH146" s="113">
        <f t="shared" si="22"/>
        <v>0</v>
      </c>
      <c r="BI146" s="113">
        <f t="shared" si="23"/>
        <v>0</v>
      </c>
      <c r="BJ146" s="21" t="s">
        <v>86</v>
      </c>
      <c r="BK146" s="113">
        <f t="shared" si="24"/>
        <v>0</v>
      </c>
      <c r="BL146" s="21" t="s">
        <v>92</v>
      </c>
      <c r="BM146" s="21" t="s">
        <v>713</v>
      </c>
    </row>
    <row r="147" spans="2:65" s="1" customFormat="1" ht="31.5" customHeight="1">
      <c r="B147" s="38"/>
      <c r="C147" s="186" t="s">
        <v>10</v>
      </c>
      <c r="D147" s="186" t="s">
        <v>254</v>
      </c>
      <c r="E147" s="187" t="s">
        <v>714</v>
      </c>
      <c r="F147" s="296" t="s">
        <v>715</v>
      </c>
      <c r="G147" s="296"/>
      <c r="H147" s="296"/>
      <c r="I147" s="296"/>
      <c r="J147" s="188" t="s">
        <v>234</v>
      </c>
      <c r="K147" s="189">
        <v>1.0149999999999999</v>
      </c>
      <c r="L147" s="297">
        <v>0</v>
      </c>
      <c r="M147" s="298"/>
      <c r="N147" s="299">
        <f t="shared" si="15"/>
        <v>0</v>
      </c>
      <c r="O147" s="291"/>
      <c r="P147" s="291"/>
      <c r="Q147" s="291"/>
      <c r="R147" s="40"/>
      <c r="T147" s="175" t="s">
        <v>21</v>
      </c>
      <c r="U147" s="47" t="s">
        <v>44</v>
      </c>
      <c r="V147" s="39"/>
      <c r="W147" s="176">
        <f t="shared" si="16"/>
        <v>0</v>
      </c>
      <c r="X147" s="176">
        <v>0</v>
      </c>
      <c r="Y147" s="176">
        <f t="shared" si="17"/>
        <v>0</v>
      </c>
      <c r="Z147" s="176">
        <v>0</v>
      </c>
      <c r="AA147" s="177">
        <f t="shared" si="18"/>
        <v>0</v>
      </c>
      <c r="AR147" s="21" t="s">
        <v>199</v>
      </c>
      <c r="AT147" s="21" t="s">
        <v>254</v>
      </c>
      <c r="AU147" s="21" t="s">
        <v>83</v>
      </c>
      <c r="AY147" s="21" t="s">
        <v>163</v>
      </c>
      <c r="BE147" s="113">
        <f t="shared" si="19"/>
        <v>0</v>
      </c>
      <c r="BF147" s="113">
        <f t="shared" si="20"/>
        <v>0</v>
      </c>
      <c r="BG147" s="113">
        <f t="shared" si="21"/>
        <v>0</v>
      </c>
      <c r="BH147" s="113">
        <f t="shared" si="22"/>
        <v>0</v>
      </c>
      <c r="BI147" s="113">
        <f t="shared" si="23"/>
        <v>0</v>
      </c>
      <c r="BJ147" s="21" t="s">
        <v>86</v>
      </c>
      <c r="BK147" s="113">
        <f t="shared" si="24"/>
        <v>0</v>
      </c>
      <c r="BL147" s="21" t="s">
        <v>92</v>
      </c>
      <c r="BM147" s="21" t="s">
        <v>716</v>
      </c>
    </row>
    <row r="148" spans="2:65" s="1" customFormat="1" ht="31.5" customHeight="1">
      <c r="B148" s="38"/>
      <c r="C148" s="186" t="s">
        <v>270</v>
      </c>
      <c r="D148" s="186" t="s">
        <v>254</v>
      </c>
      <c r="E148" s="187" t="s">
        <v>717</v>
      </c>
      <c r="F148" s="296" t="s">
        <v>718</v>
      </c>
      <c r="G148" s="296"/>
      <c r="H148" s="296"/>
      <c r="I148" s="296"/>
      <c r="J148" s="188" t="s">
        <v>234</v>
      </c>
      <c r="K148" s="189">
        <v>2.0299999999999998</v>
      </c>
      <c r="L148" s="297">
        <v>0</v>
      </c>
      <c r="M148" s="298"/>
      <c r="N148" s="299">
        <f t="shared" si="15"/>
        <v>0</v>
      </c>
      <c r="O148" s="291"/>
      <c r="P148" s="291"/>
      <c r="Q148" s="291"/>
      <c r="R148" s="40"/>
      <c r="T148" s="175" t="s">
        <v>21</v>
      </c>
      <c r="U148" s="47" t="s">
        <v>44</v>
      </c>
      <c r="V148" s="39"/>
      <c r="W148" s="176">
        <f t="shared" si="16"/>
        <v>0</v>
      </c>
      <c r="X148" s="176">
        <v>0</v>
      </c>
      <c r="Y148" s="176">
        <f t="shared" si="17"/>
        <v>0</v>
      </c>
      <c r="Z148" s="176">
        <v>0</v>
      </c>
      <c r="AA148" s="177">
        <f t="shared" si="18"/>
        <v>0</v>
      </c>
      <c r="AR148" s="21" t="s">
        <v>199</v>
      </c>
      <c r="AT148" s="21" t="s">
        <v>254</v>
      </c>
      <c r="AU148" s="21" t="s">
        <v>83</v>
      </c>
      <c r="AY148" s="21" t="s">
        <v>163</v>
      </c>
      <c r="BE148" s="113">
        <f t="shared" si="19"/>
        <v>0</v>
      </c>
      <c r="BF148" s="113">
        <f t="shared" si="20"/>
        <v>0</v>
      </c>
      <c r="BG148" s="113">
        <f t="shared" si="21"/>
        <v>0</v>
      </c>
      <c r="BH148" s="113">
        <f t="shared" si="22"/>
        <v>0</v>
      </c>
      <c r="BI148" s="113">
        <f t="shared" si="23"/>
        <v>0</v>
      </c>
      <c r="BJ148" s="21" t="s">
        <v>86</v>
      </c>
      <c r="BK148" s="113">
        <f t="shared" si="24"/>
        <v>0</v>
      </c>
      <c r="BL148" s="21" t="s">
        <v>92</v>
      </c>
      <c r="BM148" s="21" t="s">
        <v>719</v>
      </c>
    </row>
    <row r="149" spans="2:65" s="1" customFormat="1" ht="31.5" customHeight="1">
      <c r="B149" s="38"/>
      <c r="C149" s="171" t="s">
        <v>276</v>
      </c>
      <c r="D149" s="171" t="s">
        <v>164</v>
      </c>
      <c r="E149" s="172" t="s">
        <v>720</v>
      </c>
      <c r="F149" s="288" t="s">
        <v>721</v>
      </c>
      <c r="G149" s="288"/>
      <c r="H149" s="288"/>
      <c r="I149" s="288"/>
      <c r="J149" s="173" t="s">
        <v>234</v>
      </c>
      <c r="K149" s="174">
        <v>1</v>
      </c>
      <c r="L149" s="289">
        <v>0</v>
      </c>
      <c r="M149" s="290"/>
      <c r="N149" s="291">
        <f t="shared" si="15"/>
        <v>0</v>
      </c>
      <c r="O149" s="291"/>
      <c r="P149" s="291"/>
      <c r="Q149" s="291"/>
      <c r="R149" s="40"/>
      <c r="T149" s="175" t="s">
        <v>21</v>
      </c>
      <c r="U149" s="47" t="s">
        <v>44</v>
      </c>
      <c r="V149" s="39"/>
      <c r="W149" s="176">
        <f t="shared" si="16"/>
        <v>0</v>
      </c>
      <c r="X149" s="176">
        <v>0</v>
      </c>
      <c r="Y149" s="176">
        <f t="shared" si="17"/>
        <v>0</v>
      </c>
      <c r="Z149" s="176">
        <v>0</v>
      </c>
      <c r="AA149" s="177">
        <f t="shared" si="18"/>
        <v>0</v>
      </c>
      <c r="AR149" s="21" t="s">
        <v>92</v>
      </c>
      <c r="AT149" s="21" t="s">
        <v>164</v>
      </c>
      <c r="AU149" s="21" t="s">
        <v>83</v>
      </c>
      <c r="AY149" s="21" t="s">
        <v>163</v>
      </c>
      <c r="BE149" s="113">
        <f t="shared" si="19"/>
        <v>0</v>
      </c>
      <c r="BF149" s="113">
        <f t="shared" si="20"/>
        <v>0</v>
      </c>
      <c r="BG149" s="113">
        <f t="shared" si="21"/>
        <v>0</v>
      </c>
      <c r="BH149" s="113">
        <f t="shared" si="22"/>
        <v>0</v>
      </c>
      <c r="BI149" s="113">
        <f t="shared" si="23"/>
        <v>0</v>
      </c>
      <c r="BJ149" s="21" t="s">
        <v>86</v>
      </c>
      <c r="BK149" s="113">
        <f t="shared" si="24"/>
        <v>0</v>
      </c>
      <c r="BL149" s="21" t="s">
        <v>92</v>
      </c>
      <c r="BM149" s="21" t="s">
        <v>722</v>
      </c>
    </row>
    <row r="150" spans="2:65" s="1" customFormat="1" ht="31.5" customHeight="1">
      <c r="B150" s="38"/>
      <c r="C150" s="186" t="s">
        <v>281</v>
      </c>
      <c r="D150" s="186" t="s">
        <v>254</v>
      </c>
      <c r="E150" s="187" t="s">
        <v>723</v>
      </c>
      <c r="F150" s="296" t="s">
        <v>724</v>
      </c>
      <c r="G150" s="296"/>
      <c r="H150" s="296"/>
      <c r="I150" s="296"/>
      <c r="J150" s="188" t="s">
        <v>234</v>
      </c>
      <c r="K150" s="189">
        <v>1.0149999999999999</v>
      </c>
      <c r="L150" s="297">
        <v>0</v>
      </c>
      <c r="M150" s="298"/>
      <c r="N150" s="299">
        <f t="shared" si="15"/>
        <v>0</v>
      </c>
      <c r="O150" s="291"/>
      <c r="P150" s="291"/>
      <c r="Q150" s="291"/>
      <c r="R150" s="40"/>
      <c r="T150" s="175" t="s">
        <v>21</v>
      </c>
      <c r="U150" s="47" t="s">
        <v>44</v>
      </c>
      <c r="V150" s="39"/>
      <c r="W150" s="176">
        <f t="shared" si="16"/>
        <v>0</v>
      </c>
      <c r="X150" s="176">
        <v>0</v>
      </c>
      <c r="Y150" s="176">
        <f t="shared" si="17"/>
        <v>0</v>
      </c>
      <c r="Z150" s="176">
        <v>0</v>
      </c>
      <c r="AA150" s="177">
        <f t="shared" si="18"/>
        <v>0</v>
      </c>
      <c r="AR150" s="21" t="s">
        <v>199</v>
      </c>
      <c r="AT150" s="21" t="s">
        <v>254</v>
      </c>
      <c r="AU150" s="21" t="s">
        <v>83</v>
      </c>
      <c r="AY150" s="21" t="s">
        <v>163</v>
      </c>
      <c r="BE150" s="113">
        <f t="shared" si="19"/>
        <v>0</v>
      </c>
      <c r="BF150" s="113">
        <f t="shared" si="20"/>
        <v>0</v>
      </c>
      <c r="BG150" s="113">
        <f t="shared" si="21"/>
        <v>0</v>
      </c>
      <c r="BH150" s="113">
        <f t="shared" si="22"/>
        <v>0</v>
      </c>
      <c r="BI150" s="113">
        <f t="shared" si="23"/>
        <v>0</v>
      </c>
      <c r="BJ150" s="21" t="s">
        <v>86</v>
      </c>
      <c r="BK150" s="113">
        <f t="shared" si="24"/>
        <v>0</v>
      </c>
      <c r="BL150" s="21" t="s">
        <v>92</v>
      </c>
      <c r="BM150" s="21" t="s">
        <v>725</v>
      </c>
    </row>
    <row r="151" spans="2:65" s="1" customFormat="1" ht="22.5" customHeight="1">
      <c r="B151" s="38"/>
      <c r="C151" s="171" t="s">
        <v>286</v>
      </c>
      <c r="D151" s="171" t="s">
        <v>164</v>
      </c>
      <c r="E151" s="172" t="s">
        <v>726</v>
      </c>
      <c r="F151" s="288" t="s">
        <v>727</v>
      </c>
      <c r="G151" s="288"/>
      <c r="H151" s="288"/>
      <c r="I151" s="288"/>
      <c r="J151" s="173" t="s">
        <v>369</v>
      </c>
      <c r="K151" s="174">
        <v>62</v>
      </c>
      <c r="L151" s="289">
        <v>0</v>
      </c>
      <c r="M151" s="290"/>
      <c r="N151" s="291">
        <f t="shared" si="15"/>
        <v>0</v>
      </c>
      <c r="O151" s="291"/>
      <c r="P151" s="291"/>
      <c r="Q151" s="291"/>
      <c r="R151" s="40"/>
      <c r="T151" s="175" t="s">
        <v>21</v>
      </c>
      <c r="U151" s="47" t="s">
        <v>44</v>
      </c>
      <c r="V151" s="39"/>
      <c r="W151" s="176">
        <f t="shared" si="16"/>
        <v>0</v>
      </c>
      <c r="X151" s="176">
        <v>0</v>
      </c>
      <c r="Y151" s="176">
        <f t="shared" si="17"/>
        <v>0</v>
      </c>
      <c r="Z151" s="176">
        <v>0</v>
      </c>
      <c r="AA151" s="177">
        <f t="shared" si="18"/>
        <v>0</v>
      </c>
      <c r="AR151" s="21" t="s">
        <v>92</v>
      </c>
      <c r="AT151" s="21" t="s">
        <v>164</v>
      </c>
      <c r="AU151" s="21" t="s">
        <v>83</v>
      </c>
      <c r="AY151" s="21" t="s">
        <v>163</v>
      </c>
      <c r="BE151" s="113">
        <f t="shared" si="19"/>
        <v>0</v>
      </c>
      <c r="BF151" s="113">
        <f t="shared" si="20"/>
        <v>0</v>
      </c>
      <c r="BG151" s="113">
        <f t="shared" si="21"/>
        <v>0</v>
      </c>
      <c r="BH151" s="113">
        <f t="shared" si="22"/>
        <v>0</v>
      </c>
      <c r="BI151" s="113">
        <f t="shared" si="23"/>
        <v>0</v>
      </c>
      <c r="BJ151" s="21" t="s">
        <v>86</v>
      </c>
      <c r="BK151" s="113">
        <f t="shared" si="24"/>
        <v>0</v>
      </c>
      <c r="BL151" s="21" t="s">
        <v>92</v>
      </c>
      <c r="BM151" s="21" t="s">
        <v>728</v>
      </c>
    </row>
    <row r="152" spans="2:65" s="1" customFormat="1" ht="22.5" customHeight="1">
      <c r="B152" s="38"/>
      <c r="C152" s="171" t="s">
        <v>297</v>
      </c>
      <c r="D152" s="171" t="s">
        <v>164</v>
      </c>
      <c r="E152" s="172" t="s">
        <v>729</v>
      </c>
      <c r="F152" s="288" t="s">
        <v>730</v>
      </c>
      <c r="G152" s="288"/>
      <c r="H152" s="288"/>
      <c r="I152" s="288"/>
      <c r="J152" s="173" t="s">
        <v>369</v>
      </c>
      <c r="K152" s="174">
        <v>8</v>
      </c>
      <c r="L152" s="289">
        <v>0</v>
      </c>
      <c r="M152" s="290"/>
      <c r="N152" s="291">
        <f t="shared" si="15"/>
        <v>0</v>
      </c>
      <c r="O152" s="291"/>
      <c r="P152" s="291"/>
      <c r="Q152" s="291"/>
      <c r="R152" s="40"/>
      <c r="T152" s="175" t="s">
        <v>21</v>
      </c>
      <c r="U152" s="47" t="s">
        <v>44</v>
      </c>
      <c r="V152" s="39"/>
      <c r="W152" s="176">
        <f t="shared" si="16"/>
        <v>0</v>
      </c>
      <c r="X152" s="176">
        <v>0</v>
      </c>
      <c r="Y152" s="176">
        <f t="shared" si="17"/>
        <v>0</v>
      </c>
      <c r="Z152" s="176">
        <v>0</v>
      </c>
      <c r="AA152" s="177">
        <f t="shared" si="18"/>
        <v>0</v>
      </c>
      <c r="AR152" s="21" t="s">
        <v>92</v>
      </c>
      <c r="AT152" s="21" t="s">
        <v>164</v>
      </c>
      <c r="AU152" s="21" t="s">
        <v>83</v>
      </c>
      <c r="AY152" s="21" t="s">
        <v>163</v>
      </c>
      <c r="BE152" s="113">
        <f t="shared" si="19"/>
        <v>0</v>
      </c>
      <c r="BF152" s="113">
        <f t="shared" si="20"/>
        <v>0</v>
      </c>
      <c r="BG152" s="113">
        <f t="shared" si="21"/>
        <v>0</v>
      </c>
      <c r="BH152" s="113">
        <f t="shared" si="22"/>
        <v>0</v>
      </c>
      <c r="BI152" s="113">
        <f t="shared" si="23"/>
        <v>0</v>
      </c>
      <c r="BJ152" s="21" t="s">
        <v>86</v>
      </c>
      <c r="BK152" s="113">
        <f t="shared" si="24"/>
        <v>0</v>
      </c>
      <c r="BL152" s="21" t="s">
        <v>92</v>
      </c>
      <c r="BM152" s="21" t="s">
        <v>731</v>
      </c>
    </row>
    <row r="153" spans="2:65" s="1" customFormat="1" ht="31.5" customHeight="1">
      <c r="B153" s="38"/>
      <c r="C153" s="171" t="s">
        <v>307</v>
      </c>
      <c r="D153" s="171" t="s">
        <v>164</v>
      </c>
      <c r="E153" s="172" t="s">
        <v>732</v>
      </c>
      <c r="F153" s="288" t="s">
        <v>733</v>
      </c>
      <c r="G153" s="288"/>
      <c r="H153" s="288"/>
      <c r="I153" s="288"/>
      <c r="J153" s="173" t="s">
        <v>234</v>
      </c>
      <c r="K153" s="174">
        <v>4</v>
      </c>
      <c r="L153" s="289">
        <v>0</v>
      </c>
      <c r="M153" s="290"/>
      <c r="N153" s="291">
        <f t="shared" si="15"/>
        <v>0</v>
      </c>
      <c r="O153" s="291"/>
      <c r="P153" s="291"/>
      <c r="Q153" s="291"/>
      <c r="R153" s="40"/>
      <c r="T153" s="175" t="s">
        <v>21</v>
      </c>
      <c r="U153" s="47" t="s">
        <v>44</v>
      </c>
      <c r="V153" s="39"/>
      <c r="W153" s="176">
        <f t="shared" si="16"/>
        <v>0</v>
      </c>
      <c r="X153" s="176">
        <v>0</v>
      </c>
      <c r="Y153" s="176">
        <f t="shared" si="17"/>
        <v>0</v>
      </c>
      <c r="Z153" s="176">
        <v>0</v>
      </c>
      <c r="AA153" s="177">
        <f t="shared" si="18"/>
        <v>0</v>
      </c>
      <c r="AR153" s="21" t="s">
        <v>92</v>
      </c>
      <c r="AT153" s="21" t="s">
        <v>164</v>
      </c>
      <c r="AU153" s="21" t="s">
        <v>83</v>
      </c>
      <c r="AY153" s="21" t="s">
        <v>163</v>
      </c>
      <c r="BE153" s="113">
        <f t="shared" si="19"/>
        <v>0</v>
      </c>
      <c r="BF153" s="113">
        <f t="shared" si="20"/>
        <v>0</v>
      </c>
      <c r="BG153" s="113">
        <f t="shared" si="21"/>
        <v>0</v>
      </c>
      <c r="BH153" s="113">
        <f t="shared" si="22"/>
        <v>0</v>
      </c>
      <c r="BI153" s="113">
        <f t="shared" si="23"/>
        <v>0</v>
      </c>
      <c r="BJ153" s="21" t="s">
        <v>86</v>
      </c>
      <c r="BK153" s="113">
        <f t="shared" si="24"/>
        <v>0</v>
      </c>
      <c r="BL153" s="21" t="s">
        <v>92</v>
      </c>
      <c r="BM153" s="21" t="s">
        <v>734</v>
      </c>
    </row>
    <row r="154" spans="2:65" s="1" customFormat="1" ht="22.5" customHeight="1">
      <c r="B154" s="38"/>
      <c r="C154" s="186" t="s">
        <v>312</v>
      </c>
      <c r="D154" s="186" t="s">
        <v>254</v>
      </c>
      <c r="E154" s="187" t="s">
        <v>735</v>
      </c>
      <c r="F154" s="296" t="s">
        <v>736</v>
      </c>
      <c r="G154" s="296"/>
      <c r="H154" s="296"/>
      <c r="I154" s="296"/>
      <c r="J154" s="188" t="s">
        <v>234</v>
      </c>
      <c r="K154" s="189">
        <v>4</v>
      </c>
      <c r="L154" s="297">
        <v>0</v>
      </c>
      <c r="M154" s="298"/>
      <c r="N154" s="299">
        <f t="shared" si="15"/>
        <v>0</v>
      </c>
      <c r="O154" s="291"/>
      <c r="P154" s="291"/>
      <c r="Q154" s="291"/>
      <c r="R154" s="40"/>
      <c r="T154" s="175" t="s">
        <v>21</v>
      </c>
      <c r="U154" s="47" t="s">
        <v>44</v>
      </c>
      <c r="V154" s="39"/>
      <c r="W154" s="176">
        <f t="shared" si="16"/>
        <v>0</v>
      </c>
      <c r="X154" s="176">
        <v>0</v>
      </c>
      <c r="Y154" s="176">
        <f t="shared" si="17"/>
        <v>0</v>
      </c>
      <c r="Z154" s="176">
        <v>0</v>
      </c>
      <c r="AA154" s="177">
        <f t="shared" si="18"/>
        <v>0</v>
      </c>
      <c r="AR154" s="21" t="s">
        <v>199</v>
      </c>
      <c r="AT154" s="21" t="s">
        <v>254</v>
      </c>
      <c r="AU154" s="21" t="s">
        <v>83</v>
      </c>
      <c r="AY154" s="21" t="s">
        <v>163</v>
      </c>
      <c r="BE154" s="113">
        <f t="shared" si="19"/>
        <v>0</v>
      </c>
      <c r="BF154" s="113">
        <f t="shared" si="20"/>
        <v>0</v>
      </c>
      <c r="BG154" s="113">
        <f t="shared" si="21"/>
        <v>0</v>
      </c>
      <c r="BH154" s="113">
        <f t="shared" si="22"/>
        <v>0</v>
      </c>
      <c r="BI154" s="113">
        <f t="shared" si="23"/>
        <v>0</v>
      </c>
      <c r="BJ154" s="21" t="s">
        <v>86</v>
      </c>
      <c r="BK154" s="113">
        <f t="shared" si="24"/>
        <v>0</v>
      </c>
      <c r="BL154" s="21" t="s">
        <v>92</v>
      </c>
      <c r="BM154" s="21" t="s">
        <v>737</v>
      </c>
    </row>
    <row r="155" spans="2:65" s="1" customFormat="1" ht="31.5" customHeight="1">
      <c r="B155" s="38"/>
      <c r="C155" s="186" t="s">
        <v>317</v>
      </c>
      <c r="D155" s="186" t="s">
        <v>254</v>
      </c>
      <c r="E155" s="187" t="s">
        <v>738</v>
      </c>
      <c r="F155" s="296" t="s">
        <v>739</v>
      </c>
      <c r="G155" s="296"/>
      <c r="H155" s="296"/>
      <c r="I155" s="296"/>
      <c r="J155" s="188" t="s">
        <v>234</v>
      </c>
      <c r="K155" s="189">
        <v>4</v>
      </c>
      <c r="L155" s="297">
        <v>0</v>
      </c>
      <c r="M155" s="298"/>
      <c r="N155" s="299">
        <f t="shared" si="15"/>
        <v>0</v>
      </c>
      <c r="O155" s="291"/>
      <c r="P155" s="291"/>
      <c r="Q155" s="291"/>
      <c r="R155" s="40"/>
      <c r="T155" s="175" t="s">
        <v>21</v>
      </c>
      <c r="U155" s="47" t="s">
        <v>44</v>
      </c>
      <c r="V155" s="39"/>
      <c r="W155" s="176">
        <f t="shared" si="16"/>
        <v>0</v>
      </c>
      <c r="X155" s="176">
        <v>0</v>
      </c>
      <c r="Y155" s="176">
        <f t="shared" si="17"/>
        <v>0</v>
      </c>
      <c r="Z155" s="176">
        <v>0</v>
      </c>
      <c r="AA155" s="177">
        <f t="shared" si="18"/>
        <v>0</v>
      </c>
      <c r="AR155" s="21" t="s">
        <v>199</v>
      </c>
      <c r="AT155" s="21" t="s">
        <v>254</v>
      </c>
      <c r="AU155" s="21" t="s">
        <v>83</v>
      </c>
      <c r="AY155" s="21" t="s">
        <v>163</v>
      </c>
      <c r="BE155" s="113">
        <f t="shared" si="19"/>
        <v>0</v>
      </c>
      <c r="BF155" s="113">
        <f t="shared" si="20"/>
        <v>0</v>
      </c>
      <c r="BG155" s="113">
        <f t="shared" si="21"/>
        <v>0</v>
      </c>
      <c r="BH155" s="113">
        <f t="shared" si="22"/>
        <v>0</v>
      </c>
      <c r="BI155" s="113">
        <f t="shared" si="23"/>
        <v>0</v>
      </c>
      <c r="BJ155" s="21" t="s">
        <v>86</v>
      </c>
      <c r="BK155" s="113">
        <f t="shared" si="24"/>
        <v>0</v>
      </c>
      <c r="BL155" s="21" t="s">
        <v>92</v>
      </c>
      <c r="BM155" s="21" t="s">
        <v>740</v>
      </c>
    </row>
    <row r="156" spans="2:65" s="1" customFormat="1" ht="31.5" customHeight="1">
      <c r="B156" s="38"/>
      <c r="C156" s="186" t="s">
        <v>322</v>
      </c>
      <c r="D156" s="186" t="s">
        <v>254</v>
      </c>
      <c r="E156" s="187" t="s">
        <v>741</v>
      </c>
      <c r="F156" s="296" t="s">
        <v>742</v>
      </c>
      <c r="G156" s="296"/>
      <c r="H156" s="296"/>
      <c r="I156" s="296"/>
      <c r="J156" s="188" t="s">
        <v>234</v>
      </c>
      <c r="K156" s="189">
        <v>4</v>
      </c>
      <c r="L156" s="297">
        <v>0</v>
      </c>
      <c r="M156" s="298"/>
      <c r="N156" s="299">
        <f t="shared" si="15"/>
        <v>0</v>
      </c>
      <c r="O156" s="291"/>
      <c r="P156" s="291"/>
      <c r="Q156" s="291"/>
      <c r="R156" s="40"/>
      <c r="T156" s="175" t="s">
        <v>21</v>
      </c>
      <c r="U156" s="47" t="s">
        <v>44</v>
      </c>
      <c r="V156" s="39"/>
      <c r="W156" s="176">
        <f t="shared" si="16"/>
        <v>0</v>
      </c>
      <c r="X156" s="176">
        <v>0</v>
      </c>
      <c r="Y156" s="176">
        <f t="shared" si="17"/>
        <v>0</v>
      </c>
      <c r="Z156" s="176">
        <v>0</v>
      </c>
      <c r="AA156" s="177">
        <f t="shared" si="18"/>
        <v>0</v>
      </c>
      <c r="AR156" s="21" t="s">
        <v>199</v>
      </c>
      <c r="AT156" s="21" t="s">
        <v>254</v>
      </c>
      <c r="AU156" s="21" t="s">
        <v>83</v>
      </c>
      <c r="AY156" s="21" t="s">
        <v>163</v>
      </c>
      <c r="BE156" s="113">
        <f t="shared" si="19"/>
        <v>0</v>
      </c>
      <c r="BF156" s="113">
        <f t="shared" si="20"/>
        <v>0</v>
      </c>
      <c r="BG156" s="113">
        <f t="shared" si="21"/>
        <v>0</v>
      </c>
      <c r="BH156" s="113">
        <f t="shared" si="22"/>
        <v>0</v>
      </c>
      <c r="BI156" s="113">
        <f t="shared" si="23"/>
        <v>0</v>
      </c>
      <c r="BJ156" s="21" t="s">
        <v>86</v>
      </c>
      <c r="BK156" s="113">
        <f t="shared" si="24"/>
        <v>0</v>
      </c>
      <c r="BL156" s="21" t="s">
        <v>92</v>
      </c>
      <c r="BM156" s="21" t="s">
        <v>743</v>
      </c>
    </row>
    <row r="157" spans="2:65" s="1" customFormat="1" ht="22.5" customHeight="1">
      <c r="B157" s="38"/>
      <c r="C157" s="171" t="s">
        <v>337</v>
      </c>
      <c r="D157" s="171" t="s">
        <v>164</v>
      </c>
      <c r="E157" s="172" t="s">
        <v>744</v>
      </c>
      <c r="F157" s="288" t="s">
        <v>745</v>
      </c>
      <c r="G157" s="288"/>
      <c r="H157" s="288"/>
      <c r="I157" s="288"/>
      <c r="J157" s="173" t="s">
        <v>234</v>
      </c>
      <c r="K157" s="174">
        <v>4</v>
      </c>
      <c r="L157" s="289">
        <v>0</v>
      </c>
      <c r="M157" s="290"/>
      <c r="N157" s="291">
        <f t="shared" si="15"/>
        <v>0</v>
      </c>
      <c r="O157" s="291"/>
      <c r="P157" s="291"/>
      <c r="Q157" s="291"/>
      <c r="R157" s="40"/>
      <c r="T157" s="175" t="s">
        <v>21</v>
      </c>
      <c r="U157" s="47" t="s">
        <v>44</v>
      </c>
      <c r="V157" s="39"/>
      <c r="W157" s="176">
        <f t="shared" si="16"/>
        <v>0</v>
      </c>
      <c r="X157" s="176">
        <v>0</v>
      </c>
      <c r="Y157" s="176">
        <f t="shared" si="17"/>
        <v>0</v>
      </c>
      <c r="Z157" s="176">
        <v>0</v>
      </c>
      <c r="AA157" s="177">
        <f t="shared" si="18"/>
        <v>0</v>
      </c>
      <c r="AR157" s="21" t="s">
        <v>92</v>
      </c>
      <c r="AT157" s="21" t="s">
        <v>164</v>
      </c>
      <c r="AU157" s="21" t="s">
        <v>83</v>
      </c>
      <c r="AY157" s="21" t="s">
        <v>163</v>
      </c>
      <c r="BE157" s="113">
        <f t="shared" si="19"/>
        <v>0</v>
      </c>
      <c r="BF157" s="113">
        <f t="shared" si="20"/>
        <v>0</v>
      </c>
      <c r="BG157" s="113">
        <f t="shared" si="21"/>
        <v>0</v>
      </c>
      <c r="BH157" s="113">
        <f t="shared" si="22"/>
        <v>0</v>
      </c>
      <c r="BI157" s="113">
        <f t="shared" si="23"/>
        <v>0</v>
      </c>
      <c r="BJ157" s="21" t="s">
        <v>86</v>
      </c>
      <c r="BK157" s="113">
        <f t="shared" si="24"/>
        <v>0</v>
      </c>
      <c r="BL157" s="21" t="s">
        <v>92</v>
      </c>
      <c r="BM157" s="21" t="s">
        <v>746</v>
      </c>
    </row>
    <row r="158" spans="2:65" s="1" customFormat="1" ht="31.5" customHeight="1">
      <c r="B158" s="38"/>
      <c r="C158" s="186" t="s">
        <v>341</v>
      </c>
      <c r="D158" s="186" t="s">
        <v>254</v>
      </c>
      <c r="E158" s="187" t="s">
        <v>747</v>
      </c>
      <c r="F158" s="296" t="s">
        <v>748</v>
      </c>
      <c r="G158" s="296"/>
      <c r="H158" s="296"/>
      <c r="I158" s="296"/>
      <c r="J158" s="188" t="s">
        <v>234</v>
      </c>
      <c r="K158" s="189">
        <v>4</v>
      </c>
      <c r="L158" s="297">
        <v>0</v>
      </c>
      <c r="M158" s="298"/>
      <c r="N158" s="299">
        <f t="shared" si="15"/>
        <v>0</v>
      </c>
      <c r="O158" s="291"/>
      <c r="P158" s="291"/>
      <c r="Q158" s="291"/>
      <c r="R158" s="40"/>
      <c r="T158" s="175" t="s">
        <v>21</v>
      </c>
      <c r="U158" s="47" t="s">
        <v>44</v>
      </c>
      <c r="V158" s="39"/>
      <c r="W158" s="176">
        <f t="shared" si="16"/>
        <v>0</v>
      </c>
      <c r="X158" s="176">
        <v>0</v>
      </c>
      <c r="Y158" s="176">
        <f t="shared" si="17"/>
        <v>0</v>
      </c>
      <c r="Z158" s="176">
        <v>0</v>
      </c>
      <c r="AA158" s="177">
        <f t="shared" si="18"/>
        <v>0</v>
      </c>
      <c r="AR158" s="21" t="s">
        <v>199</v>
      </c>
      <c r="AT158" s="21" t="s">
        <v>254</v>
      </c>
      <c r="AU158" s="21" t="s">
        <v>83</v>
      </c>
      <c r="AY158" s="21" t="s">
        <v>163</v>
      </c>
      <c r="BE158" s="113">
        <f t="shared" si="19"/>
        <v>0</v>
      </c>
      <c r="BF158" s="113">
        <f t="shared" si="20"/>
        <v>0</v>
      </c>
      <c r="BG158" s="113">
        <f t="shared" si="21"/>
        <v>0</v>
      </c>
      <c r="BH158" s="113">
        <f t="shared" si="22"/>
        <v>0</v>
      </c>
      <c r="BI158" s="113">
        <f t="shared" si="23"/>
        <v>0</v>
      </c>
      <c r="BJ158" s="21" t="s">
        <v>86</v>
      </c>
      <c r="BK158" s="113">
        <f t="shared" si="24"/>
        <v>0</v>
      </c>
      <c r="BL158" s="21" t="s">
        <v>92</v>
      </c>
      <c r="BM158" s="21" t="s">
        <v>749</v>
      </c>
    </row>
    <row r="159" spans="2:65" s="1" customFormat="1" ht="31.5" customHeight="1">
      <c r="B159" s="38"/>
      <c r="C159" s="171" t="s">
        <v>326</v>
      </c>
      <c r="D159" s="171" t="s">
        <v>164</v>
      </c>
      <c r="E159" s="172" t="s">
        <v>750</v>
      </c>
      <c r="F159" s="288" t="s">
        <v>751</v>
      </c>
      <c r="G159" s="288"/>
      <c r="H159" s="288"/>
      <c r="I159" s="288"/>
      <c r="J159" s="173" t="s">
        <v>234</v>
      </c>
      <c r="K159" s="174">
        <v>4</v>
      </c>
      <c r="L159" s="289">
        <v>0</v>
      </c>
      <c r="M159" s="290"/>
      <c r="N159" s="291">
        <f t="shared" si="15"/>
        <v>0</v>
      </c>
      <c r="O159" s="291"/>
      <c r="P159" s="291"/>
      <c r="Q159" s="291"/>
      <c r="R159" s="40"/>
      <c r="T159" s="175" t="s">
        <v>21</v>
      </c>
      <c r="U159" s="47" t="s">
        <v>44</v>
      </c>
      <c r="V159" s="39"/>
      <c r="W159" s="176">
        <f t="shared" si="16"/>
        <v>0</v>
      </c>
      <c r="X159" s="176">
        <v>0</v>
      </c>
      <c r="Y159" s="176">
        <f t="shared" si="17"/>
        <v>0</v>
      </c>
      <c r="Z159" s="176">
        <v>0</v>
      </c>
      <c r="AA159" s="177">
        <f t="shared" si="18"/>
        <v>0</v>
      </c>
      <c r="AR159" s="21" t="s">
        <v>92</v>
      </c>
      <c r="AT159" s="21" t="s">
        <v>164</v>
      </c>
      <c r="AU159" s="21" t="s">
        <v>83</v>
      </c>
      <c r="AY159" s="21" t="s">
        <v>163</v>
      </c>
      <c r="BE159" s="113">
        <f t="shared" si="19"/>
        <v>0</v>
      </c>
      <c r="BF159" s="113">
        <f t="shared" si="20"/>
        <v>0</v>
      </c>
      <c r="BG159" s="113">
        <f t="shared" si="21"/>
        <v>0</v>
      </c>
      <c r="BH159" s="113">
        <f t="shared" si="22"/>
        <v>0</v>
      </c>
      <c r="BI159" s="113">
        <f t="shared" si="23"/>
        <v>0</v>
      </c>
      <c r="BJ159" s="21" t="s">
        <v>86</v>
      </c>
      <c r="BK159" s="113">
        <f t="shared" si="24"/>
        <v>0</v>
      </c>
      <c r="BL159" s="21" t="s">
        <v>92</v>
      </c>
      <c r="BM159" s="21" t="s">
        <v>752</v>
      </c>
    </row>
    <row r="160" spans="2:65" s="1" customFormat="1" ht="31.5" customHeight="1">
      <c r="B160" s="38"/>
      <c r="C160" s="186" t="s">
        <v>332</v>
      </c>
      <c r="D160" s="186" t="s">
        <v>254</v>
      </c>
      <c r="E160" s="187" t="s">
        <v>753</v>
      </c>
      <c r="F160" s="296" t="s">
        <v>754</v>
      </c>
      <c r="G160" s="296"/>
      <c r="H160" s="296"/>
      <c r="I160" s="296"/>
      <c r="J160" s="188" t="s">
        <v>234</v>
      </c>
      <c r="K160" s="189">
        <v>4</v>
      </c>
      <c r="L160" s="297">
        <v>0</v>
      </c>
      <c r="M160" s="298"/>
      <c r="N160" s="299">
        <f t="shared" si="15"/>
        <v>0</v>
      </c>
      <c r="O160" s="291"/>
      <c r="P160" s="291"/>
      <c r="Q160" s="291"/>
      <c r="R160" s="40"/>
      <c r="T160" s="175" t="s">
        <v>21</v>
      </c>
      <c r="U160" s="47" t="s">
        <v>44</v>
      </c>
      <c r="V160" s="39"/>
      <c r="W160" s="176">
        <f t="shared" si="16"/>
        <v>0</v>
      </c>
      <c r="X160" s="176">
        <v>0</v>
      </c>
      <c r="Y160" s="176">
        <f t="shared" si="17"/>
        <v>0</v>
      </c>
      <c r="Z160" s="176">
        <v>0</v>
      </c>
      <c r="AA160" s="177">
        <f t="shared" si="18"/>
        <v>0</v>
      </c>
      <c r="AR160" s="21" t="s">
        <v>199</v>
      </c>
      <c r="AT160" s="21" t="s">
        <v>254</v>
      </c>
      <c r="AU160" s="21" t="s">
        <v>83</v>
      </c>
      <c r="AY160" s="21" t="s">
        <v>163</v>
      </c>
      <c r="BE160" s="113">
        <f t="shared" si="19"/>
        <v>0</v>
      </c>
      <c r="BF160" s="113">
        <f t="shared" si="20"/>
        <v>0</v>
      </c>
      <c r="BG160" s="113">
        <f t="shared" si="21"/>
        <v>0</v>
      </c>
      <c r="BH160" s="113">
        <f t="shared" si="22"/>
        <v>0</v>
      </c>
      <c r="BI160" s="113">
        <f t="shared" si="23"/>
        <v>0</v>
      </c>
      <c r="BJ160" s="21" t="s">
        <v>86</v>
      </c>
      <c r="BK160" s="113">
        <f t="shared" si="24"/>
        <v>0</v>
      </c>
      <c r="BL160" s="21" t="s">
        <v>92</v>
      </c>
      <c r="BM160" s="21" t="s">
        <v>755</v>
      </c>
    </row>
    <row r="161" spans="2:65" s="1" customFormat="1" ht="31.5" customHeight="1">
      <c r="B161" s="38"/>
      <c r="C161" s="171" t="s">
        <v>345</v>
      </c>
      <c r="D161" s="171" t="s">
        <v>164</v>
      </c>
      <c r="E161" s="172" t="s">
        <v>756</v>
      </c>
      <c r="F161" s="288" t="s">
        <v>757</v>
      </c>
      <c r="G161" s="288"/>
      <c r="H161" s="288"/>
      <c r="I161" s="288"/>
      <c r="J161" s="173" t="s">
        <v>369</v>
      </c>
      <c r="K161" s="174">
        <v>70</v>
      </c>
      <c r="L161" s="289">
        <v>0</v>
      </c>
      <c r="M161" s="290"/>
      <c r="N161" s="291">
        <f t="shared" si="15"/>
        <v>0</v>
      </c>
      <c r="O161" s="291"/>
      <c r="P161" s="291"/>
      <c r="Q161" s="291"/>
      <c r="R161" s="40"/>
      <c r="T161" s="175" t="s">
        <v>21</v>
      </c>
      <c r="U161" s="47" t="s">
        <v>44</v>
      </c>
      <c r="V161" s="39"/>
      <c r="W161" s="176">
        <f t="shared" si="16"/>
        <v>0</v>
      </c>
      <c r="X161" s="176">
        <v>0</v>
      </c>
      <c r="Y161" s="176">
        <f t="shared" si="17"/>
        <v>0</v>
      </c>
      <c r="Z161" s="176">
        <v>0</v>
      </c>
      <c r="AA161" s="177">
        <f t="shared" si="18"/>
        <v>0</v>
      </c>
      <c r="AR161" s="21" t="s">
        <v>92</v>
      </c>
      <c r="AT161" s="21" t="s">
        <v>164</v>
      </c>
      <c r="AU161" s="21" t="s">
        <v>83</v>
      </c>
      <c r="AY161" s="21" t="s">
        <v>163</v>
      </c>
      <c r="BE161" s="113">
        <f t="shared" si="19"/>
        <v>0</v>
      </c>
      <c r="BF161" s="113">
        <f t="shared" si="20"/>
        <v>0</v>
      </c>
      <c r="BG161" s="113">
        <f t="shared" si="21"/>
        <v>0</v>
      </c>
      <c r="BH161" s="113">
        <f t="shared" si="22"/>
        <v>0</v>
      </c>
      <c r="BI161" s="113">
        <f t="shared" si="23"/>
        <v>0</v>
      </c>
      <c r="BJ161" s="21" t="s">
        <v>86</v>
      </c>
      <c r="BK161" s="113">
        <f t="shared" si="24"/>
        <v>0</v>
      </c>
      <c r="BL161" s="21" t="s">
        <v>92</v>
      </c>
      <c r="BM161" s="21" t="s">
        <v>758</v>
      </c>
    </row>
    <row r="162" spans="2:65" s="10" customFormat="1" ht="22.5" customHeight="1">
      <c r="B162" s="178"/>
      <c r="C162" s="179"/>
      <c r="D162" s="179"/>
      <c r="E162" s="180" t="s">
        <v>21</v>
      </c>
      <c r="F162" s="292" t="s">
        <v>759</v>
      </c>
      <c r="G162" s="293"/>
      <c r="H162" s="293"/>
      <c r="I162" s="293"/>
      <c r="J162" s="179"/>
      <c r="K162" s="181">
        <v>70</v>
      </c>
      <c r="L162" s="179"/>
      <c r="M162" s="179"/>
      <c r="N162" s="179"/>
      <c r="O162" s="179"/>
      <c r="P162" s="179"/>
      <c r="Q162" s="179"/>
      <c r="R162" s="182"/>
      <c r="T162" s="183"/>
      <c r="U162" s="179"/>
      <c r="V162" s="179"/>
      <c r="W162" s="179"/>
      <c r="X162" s="179"/>
      <c r="Y162" s="179"/>
      <c r="Z162" s="179"/>
      <c r="AA162" s="184"/>
      <c r="AT162" s="185" t="s">
        <v>170</v>
      </c>
      <c r="AU162" s="185" t="s">
        <v>83</v>
      </c>
      <c r="AV162" s="10" t="s">
        <v>86</v>
      </c>
      <c r="AW162" s="10" t="s">
        <v>34</v>
      </c>
      <c r="AX162" s="10" t="s">
        <v>77</v>
      </c>
      <c r="AY162" s="185" t="s">
        <v>163</v>
      </c>
    </row>
    <row r="163" spans="2:65" s="13" customFormat="1" ht="22.5" customHeight="1">
      <c r="B163" s="211"/>
      <c r="C163" s="212"/>
      <c r="D163" s="212"/>
      <c r="E163" s="213" t="s">
        <v>21</v>
      </c>
      <c r="F163" s="320" t="s">
        <v>671</v>
      </c>
      <c r="G163" s="321"/>
      <c r="H163" s="321"/>
      <c r="I163" s="321"/>
      <c r="J163" s="212"/>
      <c r="K163" s="214">
        <v>70</v>
      </c>
      <c r="L163" s="212"/>
      <c r="M163" s="212"/>
      <c r="N163" s="212"/>
      <c r="O163" s="212"/>
      <c r="P163" s="212"/>
      <c r="Q163" s="212"/>
      <c r="R163" s="215"/>
      <c r="T163" s="216"/>
      <c r="U163" s="212"/>
      <c r="V163" s="212"/>
      <c r="W163" s="212"/>
      <c r="X163" s="212"/>
      <c r="Y163" s="212"/>
      <c r="Z163" s="212"/>
      <c r="AA163" s="217"/>
      <c r="AT163" s="218" t="s">
        <v>170</v>
      </c>
      <c r="AU163" s="218" t="s">
        <v>83</v>
      </c>
      <c r="AV163" s="13" t="s">
        <v>92</v>
      </c>
      <c r="AW163" s="13" t="s">
        <v>34</v>
      </c>
      <c r="AX163" s="13" t="s">
        <v>83</v>
      </c>
      <c r="AY163" s="218" t="s">
        <v>163</v>
      </c>
    </row>
    <row r="164" spans="2:65" s="9" customFormat="1" ht="37.35" customHeight="1">
      <c r="B164" s="160"/>
      <c r="C164" s="161"/>
      <c r="D164" s="162" t="s">
        <v>658</v>
      </c>
      <c r="E164" s="162"/>
      <c r="F164" s="162"/>
      <c r="G164" s="162"/>
      <c r="H164" s="162"/>
      <c r="I164" s="162"/>
      <c r="J164" s="162"/>
      <c r="K164" s="162"/>
      <c r="L164" s="162"/>
      <c r="M164" s="162"/>
      <c r="N164" s="318">
        <f>BK164</f>
        <v>0</v>
      </c>
      <c r="O164" s="319"/>
      <c r="P164" s="319"/>
      <c r="Q164" s="319"/>
      <c r="R164" s="163"/>
      <c r="T164" s="164"/>
      <c r="U164" s="161"/>
      <c r="V164" s="161"/>
      <c r="W164" s="165">
        <f>W165</f>
        <v>0</v>
      </c>
      <c r="X164" s="161"/>
      <c r="Y164" s="165">
        <f>Y165</f>
        <v>0</v>
      </c>
      <c r="Z164" s="161"/>
      <c r="AA164" s="166">
        <f>AA165</f>
        <v>0</v>
      </c>
      <c r="AR164" s="167" t="s">
        <v>83</v>
      </c>
      <c r="AT164" s="168" t="s">
        <v>76</v>
      </c>
      <c r="AU164" s="168" t="s">
        <v>77</v>
      </c>
      <c r="AY164" s="167" t="s">
        <v>163</v>
      </c>
      <c r="BK164" s="169">
        <f>BK165</f>
        <v>0</v>
      </c>
    </row>
    <row r="165" spans="2:65" s="1" customFormat="1" ht="31.5" customHeight="1">
      <c r="B165" s="38"/>
      <c r="C165" s="171" t="s">
        <v>349</v>
      </c>
      <c r="D165" s="171" t="s">
        <v>164</v>
      </c>
      <c r="E165" s="172" t="s">
        <v>760</v>
      </c>
      <c r="F165" s="288" t="s">
        <v>761</v>
      </c>
      <c r="G165" s="288"/>
      <c r="H165" s="288"/>
      <c r="I165" s="288"/>
      <c r="J165" s="173" t="s">
        <v>213</v>
      </c>
      <c r="K165" s="174">
        <v>94.956999999999994</v>
      </c>
      <c r="L165" s="289">
        <v>0</v>
      </c>
      <c r="M165" s="290"/>
      <c r="N165" s="291">
        <f>ROUND(L165*K165,2)</f>
        <v>0</v>
      </c>
      <c r="O165" s="291"/>
      <c r="P165" s="291"/>
      <c r="Q165" s="291"/>
      <c r="R165" s="40"/>
      <c r="T165" s="175" t="s">
        <v>21</v>
      </c>
      <c r="U165" s="47" t="s">
        <v>44</v>
      </c>
      <c r="V165" s="39"/>
      <c r="W165" s="176">
        <f>V165*K165</f>
        <v>0</v>
      </c>
      <c r="X165" s="176">
        <v>0</v>
      </c>
      <c r="Y165" s="176">
        <f>X165*K165</f>
        <v>0</v>
      </c>
      <c r="Z165" s="176">
        <v>0</v>
      </c>
      <c r="AA165" s="177">
        <f>Z165*K165</f>
        <v>0</v>
      </c>
      <c r="AR165" s="21" t="s">
        <v>92</v>
      </c>
      <c r="AT165" s="21" t="s">
        <v>164</v>
      </c>
      <c r="AU165" s="21" t="s">
        <v>83</v>
      </c>
      <c r="AY165" s="21" t="s">
        <v>163</v>
      </c>
      <c r="BE165" s="113">
        <f>IF(U165="základná",N165,0)</f>
        <v>0</v>
      </c>
      <c r="BF165" s="113">
        <f>IF(U165="znížená",N165,0)</f>
        <v>0</v>
      </c>
      <c r="BG165" s="113">
        <f>IF(U165="zákl. prenesená",N165,0)</f>
        <v>0</v>
      </c>
      <c r="BH165" s="113">
        <f>IF(U165="zníž. prenesená",N165,0)</f>
        <v>0</v>
      </c>
      <c r="BI165" s="113">
        <f>IF(U165="nulová",N165,0)</f>
        <v>0</v>
      </c>
      <c r="BJ165" s="21" t="s">
        <v>86</v>
      </c>
      <c r="BK165" s="113">
        <f>ROUND(L165*K165,2)</f>
        <v>0</v>
      </c>
      <c r="BL165" s="21" t="s">
        <v>92</v>
      </c>
      <c r="BM165" s="21" t="s">
        <v>762</v>
      </c>
    </row>
    <row r="166" spans="2:65" s="1" customFormat="1" ht="49.9" customHeight="1">
      <c r="B166" s="38"/>
      <c r="C166" s="39"/>
      <c r="D166" s="162" t="s">
        <v>542</v>
      </c>
      <c r="E166" s="39"/>
      <c r="F166" s="39"/>
      <c r="G166" s="39"/>
      <c r="H166" s="39"/>
      <c r="I166" s="39"/>
      <c r="J166" s="39"/>
      <c r="K166" s="39"/>
      <c r="L166" s="39"/>
      <c r="M166" s="39"/>
      <c r="N166" s="307">
        <f t="shared" ref="N166:N171" si="25">BK166</f>
        <v>0</v>
      </c>
      <c r="O166" s="308"/>
      <c r="P166" s="308"/>
      <c r="Q166" s="308"/>
      <c r="R166" s="40"/>
      <c r="T166" s="146"/>
      <c r="U166" s="39"/>
      <c r="V166" s="39"/>
      <c r="W166" s="39"/>
      <c r="X166" s="39"/>
      <c r="Y166" s="39"/>
      <c r="Z166" s="39"/>
      <c r="AA166" s="81"/>
      <c r="AT166" s="21" t="s">
        <v>76</v>
      </c>
      <c r="AU166" s="21" t="s">
        <v>77</v>
      </c>
      <c r="AY166" s="21" t="s">
        <v>543</v>
      </c>
      <c r="BK166" s="113">
        <f>SUM(BK167:BK171)</f>
        <v>0</v>
      </c>
    </row>
    <row r="167" spans="2:65" s="1" customFormat="1" ht="22.35" customHeight="1">
      <c r="B167" s="38"/>
      <c r="C167" s="199" t="s">
        <v>21</v>
      </c>
      <c r="D167" s="199" t="s">
        <v>164</v>
      </c>
      <c r="E167" s="200" t="s">
        <v>21</v>
      </c>
      <c r="F167" s="302" t="s">
        <v>21</v>
      </c>
      <c r="G167" s="302"/>
      <c r="H167" s="302"/>
      <c r="I167" s="302"/>
      <c r="J167" s="201" t="s">
        <v>21</v>
      </c>
      <c r="K167" s="198"/>
      <c r="L167" s="289"/>
      <c r="M167" s="291"/>
      <c r="N167" s="291">
        <f t="shared" si="25"/>
        <v>0</v>
      </c>
      <c r="O167" s="291"/>
      <c r="P167" s="291"/>
      <c r="Q167" s="291"/>
      <c r="R167" s="40"/>
      <c r="T167" s="175" t="s">
        <v>21</v>
      </c>
      <c r="U167" s="202" t="s">
        <v>44</v>
      </c>
      <c r="V167" s="39"/>
      <c r="W167" s="39"/>
      <c r="X167" s="39"/>
      <c r="Y167" s="39"/>
      <c r="Z167" s="39"/>
      <c r="AA167" s="81"/>
      <c r="AT167" s="21" t="s">
        <v>543</v>
      </c>
      <c r="AU167" s="21" t="s">
        <v>83</v>
      </c>
      <c r="AY167" s="21" t="s">
        <v>543</v>
      </c>
      <c r="BE167" s="113">
        <f>IF(U167="základná",N167,0)</f>
        <v>0</v>
      </c>
      <c r="BF167" s="113">
        <f>IF(U167="znížená",N167,0)</f>
        <v>0</v>
      </c>
      <c r="BG167" s="113">
        <f>IF(U167="zákl. prenesená",N167,0)</f>
        <v>0</v>
      </c>
      <c r="BH167" s="113">
        <f>IF(U167="zníž. prenesená",N167,0)</f>
        <v>0</v>
      </c>
      <c r="BI167" s="113">
        <f>IF(U167="nulová",N167,0)</f>
        <v>0</v>
      </c>
      <c r="BJ167" s="21" t="s">
        <v>86</v>
      </c>
      <c r="BK167" s="113">
        <f>L167*K167</f>
        <v>0</v>
      </c>
    </row>
    <row r="168" spans="2:65" s="1" customFormat="1" ht="22.35" customHeight="1">
      <c r="B168" s="38"/>
      <c r="C168" s="199" t="s">
        <v>21</v>
      </c>
      <c r="D168" s="199" t="s">
        <v>164</v>
      </c>
      <c r="E168" s="200" t="s">
        <v>21</v>
      </c>
      <c r="F168" s="302" t="s">
        <v>21</v>
      </c>
      <c r="G168" s="302"/>
      <c r="H168" s="302"/>
      <c r="I168" s="302"/>
      <c r="J168" s="201" t="s">
        <v>21</v>
      </c>
      <c r="K168" s="198"/>
      <c r="L168" s="289"/>
      <c r="M168" s="291"/>
      <c r="N168" s="291">
        <f t="shared" si="25"/>
        <v>0</v>
      </c>
      <c r="O168" s="291"/>
      <c r="P168" s="291"/>
      <c r="Q168" s="291"/>
      <c r="R168" s="40"/>
      <c r="T168" s="175" t="s">
        <v>21</v>
      </c>
      <c r="U168" s="202" t="s">
        <v>44</v>
      </c>
      <c r="V168" s="39"/>
      <c r="W168" s="39"/>
      <c r="X168" s="39"/>
      <c r="Y168" s="39"/>
      <c r="Z168" s="39"/>
      <c r="AA168" s="81"/>
      <c r="AT168" s="21" t="s">
        <v>543</v>
      </c>
      <c r="AU168" s="21" t="s">
        <v>83</v>
      </c>
      <c r="AY168" s="21" t="s">
        <v>543</v>
      </c>
      <c r="BE168" s="113">
        <f>IF(U168="základná",N168,0)</f>
        <v>0</v>
      </c>
      <c r="BF168" s="113">
        <f>IF(U168="znížená",N168,0)</f>
        <v>0</v>
      </c>
      <c r="BG168" s="113">
        <f>IF(U168="zákl. prenesená",N168,0)</f>
        <v>0</v>
      </c>
      <c r="BH168" s="113">
        <f>IF(U168="zníž. prenesená",N168,0)</f>
        <v>0</v>
      </c>
      <c r="BI168" s="113">
        <f>IF(U168="nulová",N168,0)</f>
        <v>0</v>
      </c>
      <c r="BJ168" s="21" t="s">
        <v>86</v>
      </c>
      <c r="BK168" s="113">
        <f>L168*K168</f>
        <v>0</v>
      </c>
    </row>
    <row r="169" spans="2:65" s="1" customFormat="1" ht="22.35" customHeight="1">
      <c r="B169" s="38"/>
      <c r="C169" s="199" t="s">
        <v>21</v>
      </c>
      <c r="D169" s="199" t="s">
        <v>164</v>
      </c>
      <c r="E169" s="200" t="s">
        <v>21</v>
      </c>
      <c r="F169" s="302" t="s">
        <v>21</v>
      </c>
      <c r="G169" s="302"/>
      <c r="H169" s="302"/>
      <c r="I169" s="302"/>
      <c r="J169" s="201" t="s">
        <v>21</v>
      </c>
      <c r="K169" s="198"/>
      <c r="L169" s="289"/>
      <c r="M169" s="291"/>
      <c r="N169" s="291">
        <f t="shared" si="25"/>
        <v>0</v>
      </c>
      <c r="O169" s="291"/>
      <c r="P169" s="291"/>
      <c r="Q169" s="291"/>
      <c r="R169" s="40"/>
      <c r="T169" s="175" t="s">
        <v>21</v>
      </c>
      <c r="U169" s="202" t="s">
        <v>44</v>
      </c>
      <c r="V169" s="39"/>
      <c r="W169" s="39"/>
      <c r="X169" s="39"/>
      <c r="Y169" s="39"/>
      <c r="Z169" s="39"/>
      <c r="AA169" s="81"/>
      <c r="AT169" s="21" t="s">
        <v>543</v>
      </c>
      <c r="AU169" s="21" t="s">
        <v>83</v>
      </c>
      <c r="AY169" s="21" t="s">
        <v>543</v>
      </c>
      <c r="BE169" s="113">
        <f>IF(U169="základná",N169,0)</f>
        <v>0</v>
      </c>
      <c r="BF169" s="113">
        <f>IF(U169="znížená",N169,0)</f>
        <v>0</v>
      </c>
      <c r="BG169" s="113">
        <f>IF(U169="zákl. prenesená",N169,0)</f>
        <v>0</v>
      </c>
      <c r="BH169" s="113">
        <f>IF(U169="zníž. prenesená",N169,0)</f>
        <v>0</v>
      </c>
      <c r="BI169" s="113">
        <f>IF(U169="nulová",N169,0)</f>
        <v>0</v>
      </c>
      <c r="BJ169" s="21" t="s">
        <v>86</v>
      </c>
      <c r="BK169" s="113">
        <f>L169*K169</f>
        <v>0</v>
      </c>
    </row>
    <row r="170" spans="2:65" s="1" customFormat="1" ht="22.35" customHeight="1">
      <c r="B170" s="38"/>
      <c r="C170" s="199" t="s">
        <v>21</v>
      </c>
      <c r="D170" s="199" t="s">
        <v>164</v>
      </c>
      <c r="E170" s="200" t="s">
        <v>21</v>
      </c>
      <c r="F170" s="302" t="s">
        <v>21</v>
      </c>
      <c r="G170" s="302"/>
      <c r="H170" s="302"/>
      <c r="I170" s="302"/>
      <c r="J170" s="201" t="s">
        <v>21</v>
      </c>
      <c r="K170" s="198"/>
      <c r="L170" s="289"/>
      <c r="M170" s="291"/>
      <c r="N170" s="291">
        <f t="shared" si="25"/>
        <v>0</v>
      </c>
      <c r="O170" s="291"/>
      <c r="P170" s="291"/>
      <c r="Q170" s="291"/>
      <c r="R170" s="40"/>
      <c r="T170" s="175" t="s">
        <v>21</v>
      </c>
      <c r="U170" s="202" t="s">
        <v>44</v>
      </c>
      <c r="V170" s="39"/>
      <c r="W170" s="39"/>
      <c r="X170" s="39"/>
      <c r="Y170" s="39"/>
      <c r="Z170" s="39"/>
      <c r="AA170" s="81"/>
      <c r="AT170" s="21" t="s">
        <v>543</v>
      </c>
      <c r="AU170" s="21" t="s">
        <v>83</v>
      </c>
      <c r="AY170" s="21" t="s">
        <v>543</v>
      </c>
      <c r="BE170" s="113">
        <f>IF(U170="základná",N170,0)</f>
        <v>0</v>
      </c>
      <c r="BF170" s="113">
        <f>IF(U170="znížená",N170,0)</f>
        <v>0</v>
      </c>
      <c r="BG170" s="113">
        <f>IF(U170="zákl. prenesená",N170,0)</f>
        <v>0</v>
      </c>
      <c r="BH170" s="113">
        <f>IF(U170="zníž. prenesená",N170,0)</f>
        <v>0</v>
      </c>
      <c r="BI170" s="113">
        <f>IF(U170="nulová",N170,0)</f>
        <v>0</v>
      </c>
      <c r="BJ170" s="21" t="s">
        <v>86</v>
      </c>
      <c r="BK170" s="113">
        <f>L170*K170</f>
        <v>0</v>
      </c>
    </row>
    <row r="171" spans="2:65" s="1" customFormat="1" ht="22.35" customHeight="1">
      <c r="B171" s="38"/>
      <c r="C171" s="199" t="s">
        <v>21</v>
      </c>
      <c r="D171" s="199" t="s">
        <v>164</v>
      </c>
      <c r="E171" s="200" t="s">
        <v>21</v>
      </c>
      <c r="F171" s="302" t="s">
        <v>21</v>
      </c>
      <c r="G171" s="302"/>
      <c r="H171" s="302"/>
      <c r="I171" s="302"/>
      <c r="J171" s="201" t="s">
        <v>21</v>
      </c>
      <c r="K171" s="198"/>
      <c r="L171" s="289"/>
      <c r="M171" s="291"/>
      <c r="N171" s="291">
        <f t="shared" si="25"/>
        <v>0</v>
      </c>
      <c r="O171" s="291"/>
      <c r="P171" s="291"/>
      <c r="Q171" s="291"/>
      <c r="R171" s="40"/>
      <c r="T171" s="175" t="s">
        <v>21</v>
      </c>
      <c r="U171" s="202" t="s">
        <v>44</v>
      </c>
      <c r="V171" s="59"/>
      <c r="W171" s="59"/>
      <c r="X171" s="59"/>
      <c r="Y171" s="59"/>
      <c r="Z171" s="59"/>
      <c r="AA171" s="61"/>
      <c r="AT171" s="21" t="s">
        <v>543</v>
      </c>
      <c r="AU171" s="21" t="s">
        <v>83</v>
      </c>
      <c r="AY171" s="21" t="s">
        <v>543</v>
      </c>
      <c r="BE171" s="113">
        <f>IF(U171="základná",N171,0)</f>
        <v>0</v>
      </c>
      <c r="BF171" s="113">
        <f>IF(U171="znížená",N171,0)</f>
        <v>0</v>
      </c>
      <c r="BG171" s="113">
        <f>IF(U171="zákl. prenesená",N171,0)</f>
        <v>0</v>
      </c>
      <c r="BH171" s="113">
        <f>IF(U171="zníž. prenesená",N171,0)</f>
        <v>0</v>
      </c>
      <c r="BI171" s="113">
        <f>IF(U171="nulová",N171,0)</f>
        <v>0</v>
      </c>
      <c r="BJ171" s="21" t="s">
        <v>86</v>
      </c>
      <c r="BK171" s="113">
        <f>L171*K171</f>
        <v>0</v>
      </c>
    </row>
    <row r="172" spans="2:65" s="1" customFormat="1" ht="6.95" customHeight="1"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4"/>
    </row>
  </sheetData>
  <sheetProtection algorithmName="SHA-512" hashValue="sAwdPV5H3MSP6SFUuKOBDjVyyWPK3HIjbctU/yxYBZe4jj7UY9QtOMeuUkz1vQyaYkb/oOv5RoMMPpYeX6/OtA==" saltValue="TKZLwiqjoan+ovaXxgK0Cw==" spinCount="100000" sheet="1" objects="1" scenarios="1" formatCells="0" formatColumns="0" formatRows="0" sort="0" autoFilter="0"/>
  <mergeCells count="199">
    <mergeCell ref="N135:Q135"/>
    <mergeCell ref="N164:Q164"/>
    <mergeCell ref="N166:Q166"/>
    <mergeCell ref="H1:K1"/>
    <mergeCell ref="S2:AC2"/>
    <mergeCell ref="F169:I169"/>
    <mergeCell ref="L169:M169"/>
    <mergeCell ref="N169:Q169"/>
    <mergeCell ref="F170:I170"/>
    <mergeCell ref="L170:M170"/>
    <mergeCell ref="N170:Q170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F171:I171"/>
    <mergeCell ref="L171:M171"/>
    <mergeCell ref="N171:Q171"/>
    <mergeCell ref="F162:I162"/>
    <mergeCell ref="F163:I163"/>
    <mergeCell ref="F165:I165"/>
    <mergeCell ref="L165:M165"/>
    <mergeCell ref="N165:Q165"/>
    <mergeCell ref="F167:I167"/>
    <mergeCell ref="L167:M167"/>
    <mergeCell ref="N167:Q167"/>
    <mergeCell ref="F168:I168"/>
    <mergeCell ref="L168:M168"/>
    <mergeCell ref="N168:Q168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N133:Q133"/>
    <mergeCell ref="F126:I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2:I122"/>
    <mergeCell ref="L122:M122"/>
    <mergeCell ref="N122:Q122"/>
    <mergeCell ref="N120:Q120"/>
    <mergeCell ref="N121:Q121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167:D172">
      <formula1>"K, M"</formula1>
    </dataValidation>
    <dataValidation type="list" allowBlank="1" showInputMessage="1" showErrorMessage="1" error="Povolené sú hodnoty základná, znížená, nulová." sqref="U167:U172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2"/>
      <c r="B1" s="15"/>
      <c r="C1" s="15"/>
      <c r="D1" s="16" t="s">
        <v>1</v>
      </c>
      <c r="E1" s="15"/>
      <c r="F1" s="17" t="s">
        <v>107</v>
      </c>
      <c r="G1" s="17"/>
      <c r="H1" s="309" t="s">
        <v>108</v>
      </c>
      <c r="I1" s="309"/>
      <c r="J1" s="309"/>
      <c r="K1" s="309"/>
      <c r="L1" s="17" t="s">
        <v>109</v>
      </c>
      <c r="M1" s="15"/>
      <c r="N1" s="15"/>
      <c r="O1" s="16" t="s">
        <v>110</v>
      </c>
      <c r="P1" s="15"/>
      <c r="Q1" s="15"/>
      <c r="R1" s="15"/>
      <c r="S1" s="17" t="s">
        <v>111</v>
      </c>
      <c r="T1" s="17"/>
      <c r="U1" s="122"/>
      <c r="V1" s="122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219" t="s">
        <v>7</v>
      </c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S2" s="255" t="s">
        <v>8</v>
      </c>
      <c r="T2" s="256"/>
      <c r="U2" s="256"/>
      <c r="V2" s="256"/>
      <c r="W2" s="256"/>
      <c r="X2" s="256"/>
      <c r="Y2" s="256"/>
      <c r="Z2" s="256"/>
      <c r="AA2" s="256"/>
      <c r="AB2" s="256"/>
      <c r="AC2" s="256"/>
      <c r="AT2" s="21" t="s">
        <v>97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77</v>
      </c>
    </row>
    <row r="4" spans="1:66" ht="36.950000000000003" customHeight="1">
      <c r="B4" s="25"/>
      <c r="C4" s="221" t="s">
        <v>112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6"/>
      <c r="T4" s="27" t="s">
        <v>12</v>
      </c>
      <c r="AT4" s="21" t="s">
        <v>6</v>
      </c>
    </row>
    <row r="5" spans="1:66" ht="6.95" customHeight="1">
      <c r="B5" s="25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6"/>
    </row>
    <row r="6" spans="1:66" ht="25.35" customHeight="1">
      <c r="B6" s="25"/>
      <c r="C6" s="29"/>
      <c r="D6" s="33" t="s">
        <v>18</v>
      </c>
      <c r="E6" s="29"/>
      <c r="F6" s="266" t="str">
        <f>'Rekapitulácia stavby'!K6</f>
        <v>Centrálny zberný dvor</v>
      </c>
      <c r="G6" s="267"/>
      <c r="H6" s="267"/>
      <c r="I6" s="267"/>
      <c r="J6" s="267"/>
      <c r="K6" s="267"/>
      <c r="L6" s="267"/>
      <c r="M6" s="267"/>
      <c r="N6" s="267"/>
      <c r="O6" s="267"/>
      <c r="P6" s="267"/>
      <c r="Q6" s="29"/>
      <c r="R6" s="26"/>
    </row>
    <row r="7" spans="1:66" s="1" customFormat="1" ht="32.85" customHeight="1">
      <c r="B7" s="38"/>
      <c r="C7" s="39"/>
      <c r="D7" s="32" t="s">
        <v>113</v>
      </c>
      <c r="E7" s="39"/>
      <c r="F7" s="227" t="s">
        <v>763</v>
      </c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39"/>
      <c r="R7" s="40"/>
    </row>
    <row r="8" spans="1:66" s="1" customFormat="1" ht="14.45" customHeight="1">
      <c r="B8" s="38"/>
      <c r="C8" s="39"/>
      <c r="D8" s="33" t="s">
        <v>20</v>
      </c>
      <c r="E8" s="39"/>
      <c r="F8" s="31" t="s">
        <v>21</v>
      </c>
      <c r="G8" s="39"/>
      <c r="H8" s="39"/>
      <c r="I8" s="39"/>
      <c r="J8" s="39"/>
      <c r="K8" s="39"/>
      <c r="L8" s="39"/>
      <c r="M8" s="33" t="s">
        <v>22</v>
      </c>
      <c r="N8" s="39"/>
      <c r="O8" s="31" t="s">
        <v>21</v>
      </c>
      <c r="P8" s="39"/>
      <c r="Q8" s="39"/>
      <c r="R8" s="40"/>
    </row>
    <row r="9" spans="1:66" s="1" customFormat="1" ht="14.45" customHeight="1">
      <c r="B9" s="38"/>
      <c r="C9" s="39"/>
      <c r="D9" s="33" t="s">
        <v>23</v>
      </c>
      <c r="E9" s="39"/>
      <c r="F9" s="31" t="s">
        <v>24</v>
      </c>
      <c r="G9" s="39"/>
      <c r="H9" s="39"/>
      <c r="I9" s="39"/>
      <c r="J9" s="39"/>
      <c r="K9" s="39"/>
      <c r="L9" s="39"/>
      <c r="M9" s="33" t="s">
        <v>25</v>
      </c>
      <c r="N9" s="39"/>
      <c r="O9" s="269" t="str">
        <f>'Rekapitulácia stavby'!AN8</f>
        <v>4. 6. 2018</v>
      </c>
      <c r="P9" s="270"/>
      <c r="Q9" s="39"/>
      <c r="R9" s="40"/>
    </row>
    <row r="10" spans="1:66" s="1" customFormat="1" ht="10.9" customHeight="1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40"/>
    </row>
    <row r="11" spans="1:66" s="1" customFormat="1" ht="14.45" customHeight="1">
      <c r="B11" s="38"/>
      <c r="C11" s="39"/>
      <c r="D11" s="33" t="s">
        <v>27</v>
      </c>
      <c r="E11" s="39"/>
      <c r="F11" s="39"/>
      <c r="G11" s="39"/>
      <c r="H11" s="39"/>
      <c r="I11" s="39"/>
      <c r="J11" s="39"/>
      <c r="K11" s="39"/>
      <c r="L11" s="39"/>
      <c r="M11" s="33" t="s">
        <v>28</v>
      </c>
      <c r="N11" s="39"/>
      <c r="O11" s="225" t="s">
        <v>21</v>
      </c>
      <c r="P11" s="225"/>
      <c r="Q11" s="39"/>
      <c r="R11" s="40"/>
    </row>
    <row r="12" spans="1:66" s="1" customFormat="1" ht="18" customHeight="1">
      <c r="B12" s="38"/>
      <c r="C12" s="39"/>
      <c r="D12" s="39"/>
      <c r="E12" s="31" t="s">
        <v>24</v>
      </c>
      <c r="F12" s="39"/>
      <c r="G12" s="39"/>
      <c r="H12" s="39"/>
      <c r="I12" s="39"/>
      <c r="J12" s="39"/>
      <c r="K12" s="39"/>
      <c r="L12" s="39"/>
      <c r="M12" s="33" t="s">
        <v>29</v>
      </c>
      <c r="N12" s="39"/>
      <c r="O12" s="225" t="s">
        <v>21</v>
      </c>
      <c r="P12" s="225"/>
      <c r="Q12" s="39"/>
      <c r="R12" s="40"/>
    </row>
    <row r="13" spans="1:66" s="1" customFormat="1" ht="6.95" customHeight="1">
      <c r="B13" s="38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40"/>
    </row>
    <row r="14" spans="1:66" s="1" customFormat="1" ht="14.45" customHeight="1">
      <c r="B14" s="38"/>
      <c r="C14" s="39"/>
      <c r="D14" s="33" t="s">
        <v>30</v>
      </c>
      <c r="E14" s="39"/>
      <c r="F14" s="39"/>
      <c r="G14" s="39"/>
      <c r="H14" s="39"/>
      <c r="I14" s="39"/>
      <c r="J14" s="39"/>
      <c r="K14" s="39"/>
      <c r="L14" s="39"/>
      <c r="M14" s="33" t="s">
        <v>28</v>
      </c>
      <c r="N14" s="39"/>
      <c r="O14" s="271" t="str">
        <f>IF('Rekapitulácia stavby'!AN13="","",'Rekapitulácia stavby'!AN13)</f>
        <v>Vyplň údaj</v>
      </c>
      <c r="P14" s="225"/>
      <c r="Q14" s="39"/>
      <c r="R14" s="40"/>
    </row>
    <row r="15" spans="1:66" s="1" customFormat="1" ht="18" customHeight="1">
      <c r="B15" s="38"/>
      <c r="C15" s="39"/>
      <c r="D15" s="39"/>
      <c r="E15" s="271" t="str">
        <f>IF('Rekapitulácia stavby'!E14="","",'Rekapitulácia stavby'!E14)</f>
        <v>Vyplň údaj</v>
      </c>
      <c r="F15" s="272"/>
      <c r="G15" s="272"/>
      <c r="H15" s="272"/>
      <c r="I15" s="272"/>
      <c r="J15" s="272"/>
      <c r="K15" s="272"/>
      <c r="L15" s="272"/>
      <c r="M15" s="33" t="s">
        <v>29</v>
      </c>
      <c r="N15" s="39"/>
      <c r="O15" s="271" t="str">
        <f>IF('Rekapitulácia stavby'!AN14="","",'Rekapitulácia stavby'!AN14)</f>
        <v>Vyplň údaj</v>
      </c>
      <c r="P15" s="225"/>
      <c r="Q15" s="39"/>
      <c r="R15" s="40"/>
    </row>
    <row r="16" spans="1:66" s="1" customFormat="1" ht="6.95" customHeight="1">
      <c r="B16" s="38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40"/>
    </row>
    <row r="17" spans="2:18" s="1" customFormat="1" ht="14.45" customHeight="1">
      <c r="B17" s="38"/>
      <c r="C17" s="39"/>
      <c r="D17" s="33" t="s">
        <v>32</v>
      </c>
      <c r="E17" s="39"/>
      <c r="F17" s="39"/>
      <c r="G17" s="39"/>
      <c r="H17" s="39"/>
      <c r="I17" s="39"/>
      <c r="J17" s="39"/>
      <c r="K17" s="39"/>
      <c r="L17" s="39"/>
      <c r="M17" s="33" t="s">
        <v>28</v>
      </c>
      <c r="N17" s="39"/>
      <c r="O17" s="225" t="s">
        <v>21</v>
      </c>
      <c r="P17" s="225"/>
      <c r="Q17" s="39"/>
      <c r="R17" s="40"/>
    </row>
    <row r="18" spans="2:18" s="1" customFormat="1" ht="18" customHeight="1">
      <c r="B18" s="38"/>
      <c r="C18" s="39"/>
      <c r="D18" s="39"/>
      <c r="E18" s="31" t="s">
        <v>33</v>
      </c>
      <c r="F18" s="39"/>
      <c r="G18" s="39"/>
      <c r="H18" s="39"/>
      <c r="I18" s="39"/>
      <c r="J18" s="39"/>
      <c r="K18" s="39"/>
      <c r="L18" s="39"/>
      <c r="M18" s="33" t="s">
        <v>29</v>
      </c>
      <c r="N18" s="39"/>
      <c r="O18" s="225" t="s">
        <v>21</v>
      </c>
      <c r="P18" s="225"/>
      <c r="Q18" s="39"/>
      <c r="R18" s="40"/>
    </row>
    <row r="19" spans="2:18" s="1" customFormat="1" ht="6.95" customHeight="1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</row>
    <row r="20" spans="2:18" s="1" customFormat="1" ht="14.45" customHeight="1">
      <c r="B20" s="38"/>
      <c r="C20" s="39"/>
      <c r="D20" s="33" t="s">
        <v>35</v>
      </c>
      <c r="E20" s="39"/>
      <c r="F20" s="39"/>
      <c r="G20" s="39"/>
      <c r="H20" s="39"/>
      <c r="I20" s="39"/>
      <c r="J20" s="39"/>
      <c r="K20" s="39"/>
      <c r="L20" s="39"/>
      <c r="M20" s="33" t="s">
        <v>28</v>
      </c>
      <c r="N20" s="39"/>
      <c r="O20" s="225" t="s">
        <v>21</v>
      </c>
      <c r="P20" s="225"/>
      <c r="Q20" s="39"/>
      <c r="R20" s="40"/>
    </row>
    <row r="21" spans="2:18" s="1" customFormat="1" ht="18" customHeight="1">
      <c r="B21" s="38"/>
      <c r="C21" s="39"/>
      <c r="D21" s="39"/>
      <c r="E21" s="31" t="s">
        <v>36</v>
      </c>
      <c r="F21" s="39"/>
      <c r="G21" s="39"/>
      <c r="H21" s="39"/>
      <c r="I21" s="39"/>
      <c r="J21" s="39"/>
      <c r="K21" s="39"/>
      <c r="L21" s="39"/>
      <c r="M21" s="33" t="s">
        <v>29</v>
      </c>
      <c r="N21" s="39"/>
      <c r="O21" s="225" t="s">
        <v>21</v>
      </c>
      <c r="P21" s="225"/>
      <c r="Q21" s="39"/>
      <c r="R21" s="40"/>
    </row>
    <row r="22" spans="2:18" s="1" customFormat="1" ht="6.95" customHeight="1">
      <c r="B22" s="38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40"/>
    </row>
    <row r="23" spans="2:18" s="1" customFormat="1" ht="14.45" customHeight="1">
      <c r="B23" s="38"/>
      <c r="C23" s="39"/>
      <c r="D23" s="33" t="s">
        <v>37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40"/>
    </row>
    <row r="24" spans="2:18" s="1" customFormat="1" ht="22.5" customHeight="1">
      <c r="B24" s="38"/>
      <c r="C24" s="39"/>
      <c r="D24" s="39"/>
      <c r="E24" s="230" t="s">
        <v>21</v>
      </c>
      <c r="F24" s="230"/>
      <c r="G24" s="230"/>
      <c r="H24" s="230"/>
      <c r="I24" s="230"/>
      <c r="J24" s="230"/>
      <c r="K24" s="230"/>
      <c r="L24" s="230"/>
      <c r="M24" s="39"/>
      <c r="N24" s="39"/>
      <c r="O24" s="39"/>
      <c r="P24" s="39"/>
      <c r="Q24" s="39"/>
      <c r="R24" s="40"/>
    </row>
    <row r="25" spans="2:18" s="1" customFormat="1" ht="6.95" customHeigh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40"/>
    </row>
    <row r="26" spans="2:18" s="1" customFormat="1" ht="6.95" customHeight="1">
      <c r="B26" s="38"/>
      <c r="C26" s="39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9"/>
      <c r="R26" s="40"/>
    </row>
    <row r="27" spans="2:18" s="1" customFormat="1" ht="14.45" customHeight="1">
      <c r="B27" s="38"/>
      <c r="C27" s="39"/>
      <c r="D27" s="123" t="s">
        <v>115</v>
      </c>
      <c r="E27" s="39"/>
      <c r="F27" s="39"/>
      <c r="G27" s="39"/>
      <c r="H27" s="39"/>
      <c r="I27" s="39"/>
      <c r="J27" s="39"/>
      <c r="K27" s="39"/>
      <c r="L27" s="39"/>
      <c r="M27" s="231">
        <f>N88</f>
        <v>0</v>
      </c>
      <c r="N27" s="231"/>
      <c r="O27" s="231"/>
      <c r="P27" s="231"/>
      <c r="Q27" s="39"/>
      <c r="R27" s="40"/>
    </row>
    <row r="28" spans="2:18" s="1" customFormat="1" ht="14.45" customHeight="1">
      <c r="B28" s="38"/>
      <c r="C28" s="39"/>
      <c r="D28" s="37" t="s">
        <v>101</v>
      </c>
      <c r="E28" s="39"/>
      <c r="F28" s="39"/>
      <c r="G28" s="39"/>
      <c r="H28" s="39"/>
      <c r="I28" s="39"/>
      <c r="J28" s="39"/>
      <c r="K28" s="39"/>
      <c r="L28" s="39"/>
      <c r="M28" s="231">
        <f>N100</f>
        <v>0</v>
      </c>
      <c r="N28" s="231"/>
      <c r="O28" s="231"/>
      <c r="P28" s="231"/>
      <c r="Q28" s="39"/>
      <c r="R28" s="40"/>
    </row>
    <row r="29" spans="2:18" s="1" customFormat="1" ht="6.95" customHeight="1"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40"/>
    </row>
    <row r="30" spans="2:18" s="1" customFormat="1" ht="25.35" customHeight="1">
      <c r="B30" s="38"/>
      <c r="C30" s="39"/>
      <c r="D30" s="124" t="s">
        <v>40</v>
      </c>
      <c r="E30" s="39"/>
      <c r="F30" s="39"/>
      <c r="G30" s="39"/>
      <c r="H30" s="39"/>
      <c r="I30" s="39"/>
      <c r="J30" s="39"/>
      <c r="K30" s="39"/>
      <c r="L30" s="39"/>
      <c r="M30" s="273">
        <f>ROUND(M27+M28,2)</f>
        <v>0</v>
      </c>
      <c r="N30" s="268"/>
      <c r="O30" s="268"/>
      <c r="P30" s="268"/>
      <c r="Q30" s="39"/>
      <c r="R30" s="40"/>
    </row>
    <row r="31" spans="2:18" s="1" customFormat="1" ht="6.95" customHeight="1">
      <c r="B31" s="38"/>
      <c r="C31" s="39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9"/>
      <c r="R31" s="40"/>
    </row>
    <row r="32" spans="2:18" s="1" customFormat="1" ht="14.45" customHeight="1">
      <c r="B32" s="38"/>
      <c r="C32" s="39"/>
      <c r="D32" s="45" t="s">
        <v>41</v>
      </c>
      <c r="E32" s="45" t="s">
        <v>42</v>
      </c>
      <c r="F32" s="46">
        <v>0.2</v>
      </c>
      <c r="G32" s="125" t="s">
        <v>43</v>
      </c>
      <c r="H32" s="274">
        <f>ROUND((((SUM(BE100:BE107)+SUM(BE125:BE205))+SUM(BE207:BE211))),2)</f>
        <v>0</v>
      </c>
      <c r="I32" s="268"/>
      <c r="J32" s="268"/>
      <c r="K32" s="39"/>
      <c r="L32" s="39"/>
      <c r="M32" s="274">
        <f>ROUND(((ROUND((SUM(BE100:BE107)+SUM(BE125:BE205)), 2)*F32)+SUM(BE207:BE211)*F32),2)</f>
        <v>0</v>
      </c>
      <c r="N32" s="268"/>
      <c r="O32" s="268"/>
      <c r="P32" s="268"/>
      <c r="Q32" s="39"/>
      <c r="R32" s="40"/>
    </row>
    <row r="33" spans="2:18" s="1" customFormat="1" ht="14.45" customHeight="1">
      <c r="B33" s="38"/>
      <c r="C33" s="39"/>
      <c r="D33" s="39"/>
      <c r="E33" s="45" t="s">
        <v>44</v>
      </c>
      <c r="F33" s="46">
        <v>0.2</v>
      </c>
      <c r="G33" s="125" t="s">
        <v>43</v>
      </c>
      <c r="H33" s="274">
        <f>ROUND((((SUM(BF100:BF107)+SUM(BF125:BF205))+SUM(BF207:BF211))),2)</f>
        <v>0</v>
      </c>
      <c r="I33" s="268"/>
      <c r="J33" s="268"/>
      <c r="K33" s="39"/>
      <c r="L33" s="39"/>
      <c r="M33" s="274">
        <f>ROUND(((ROUND((SUM(BF100:BF107)+SUM(BF125:BF205)), 2)*F33)+SUM(BF207:BF211)*F33),2)</f>
        <v>0</v>
      </c>
      <c r="N33" s="268"/>
      <c r="O33" s="268"/>
      <c r="P33" s="268"/>
      <c r="Q33" s="39"/>
      <c r="R33" s="40"/>
    </row>
    <row r="34" spans="2:18" s="1" customFormat="1" ht="14.45" hidden="1" customHeight="1">
      <c r="B34" s="38"/>
      <c r="C34" s="39"/>
      <c r="D34" s="39"/>
      <c r="E34" s="45" t="s">
        <v>45</v>
      </c>
      <c r="F34" s="46">
        <v>0.2</v>
      </c>
      <c r="G34" s="125" t="s">
        <v>43</v>
      </c>
      <c r="H34" s="274">
        <f>ROUND((((SUM(BG100:BG107)+SUM(BG125:BG205))+SUM(BG207:BG211))),2)</f>
        <v>0</v>
      </c>
      <c r="I34" s="268"/>
      <c r="J34" s="268"/>
      <c r="K34" s="39"/>
      <c r="L34" s="39"/>
      <c r="M34" s="274">
        <v>0</v>
      </c>
      <c r="N34" s="268"/>
      <c r="O34" s="268"/>
      <c r="P34" s="268"/>
      <c r="Q34" s="39"/>
      <c r="R34" s="40"/>
    </row>
    <row r="35" spans="2:18" s="1" customFormat="1" ht="14.45" hidden="1" customHeight="1">
      <c r="B35" s="38"/>
      <c r="C35" s="39"/>
      <c r="D35" s="39"/>
      <c r="E35" s="45" t="s">
        <v>46</v>
      </c>
      <c r="F35" s="46">
        <v>0.2</v>
      </c>
      <c r="G35" s="125" t="s">
        <v>43</v>
      </c>
      <c r="H35" s="274">
        <f>ROUND((((SUM(BH100:BH107)+SUM(BH125:BH205))+SUM(BH207:BH211))),2)</f>
        <v>0</v>
      </c>
      <c r="I35" s="268"/>
      <c r="J35" s="268"/>
      <c r="K35" s="39"/>
      <c r="L35" s="39"/>
      <c r="M35" s="274">
        <v>0</v>
      </c>
      <c r="N35" s="268"/>
      <c r="O35" s="268"/>
      <c r="P35" s="268"/>
      <c r="Q35" s="39"/>
      <c r="R35" s="40"/>
    </row>
    <row r="36" spans="2:18" s="1" customFormat="1" ht="14.45" hidden="1" customHeight="1">
      <c r="B36" s="38"/>
      <c r="C36" s="39"/>
      <c r="D36" s="39"/>
      <c r="E36" s="45" t="s">
        <v>47</v>
      </c>
      <c r="F36" s="46">
        <v>0</v>
      </c>
      <c r="G36" s="125" t="s">
        <v>43</v>
      </c>
      <c r="H36" s="274">
        <f>ROUND((((SUM(BI100:BI107)+SUM(BI125:BI205))+SUM(BI207:BI211))),2)</f>
        <v>0</v>
      </c>
      <c r="I36" s="268"/>
      <c r="J36" s="268"/>
      <c r="K36" s="39"/>
      <c r="L36" s="39"/>
      <c r="M36" s="274">
        <v>0</v>
      </c>
      <c r="N36" s="268"/>
      <c r="O36" s="268"/>
      <c r="P36" s="268"/>
      <c r="Q36" s="39"/>
      <c r="R36" s="40"/>
    </row>
    <row r="37" spans="2:18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40"/>
    </row>
    <row r="38" spans="2:18" s="1" customFormat="1" ht="25.35" customHeight="1">
      <c r="B38" s="38"/>
      <c r="C38" s="121"/>
      <c r="D38" s="126" t="s">
        <v>48</v>
      </c>
      <c r="E38" s="82"/>
      <c r="F38" s="82"/>
      <c r="G38" s="127" t="s">
        <v>49</v>
      </c>
      <c r="H38" s="128" t="s">
        <v>50</v>
      </c>
      <c r="I38" s="82"/>
      <c r="J38" s="82"/>
      <c r="K38" s="82"/>
      <c r="L38" s="275">
        <f>SUM(M30:M36)</f>
        <v>0</v>
      </c>
      <c r="M38" s="275"/>
      <c r="N38" s="275"/>
      <c r="O38" s="275"/>
      <c r="P38" s="276"/>
      <c r="Q38" s="121"/>
      <c r="R38" s="40"/>
    </row>
    <row r="39" spans="2:18" s="1" customFormat="1" ht="14.45" customHeight="1"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40"/>
    </row>
    <row r="40" spans="2:18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40"/>
    </row>
    <row r="41" spans="2:18">
      <c r="B41" s="25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6"/>
    </row>
    <row r="42" spans="2:18">
      <c r="B42" s="25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6"/>
    </row>
    <row r="43" spans="2:18">
      <c r="B43" s="25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6"/>
    </row>
    <row r="44" spans="2:18">
      <c r="B44" s="25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6"/>
    </row>
    <row r="45" spans="2:18">
      <c r="B45" s="25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6"/>
    </row>
    <row r="46" spans="2:18">
      <c r="B46" s="25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6"/>
    </row>
    <row r="47" spans="2:18">
      <c r="B47" s="25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6"/>
    </row>
    <row r="48" spans="2:18">
      <c r="B48" s="25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6"/>
    </row>
    <row r="49" spans="2:18">
      <c r="B49" s="25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6"/>
    </row>
    <row r="50" spans="2:18" s="1" customFormat="1" ht="15">
      <c r="B50" s="38"/>
      <c r="C50" s="39"/>
      <c r="D50" s="53" t="s">
        <v>51</v>
      </c>
      <c r="E50" s="54"/>
      <c r="F50" s="54"/>
      <c r="G50" s="54"/>
      <c r="H50" s="55"/>
      <c r="I50" s="39"/>
      <c r="J50" s="53" t="s">
        <v>52</v>
      </c>
      <c r="K50" s="54"/>
      <c r="L50" s="54"/>
      <c r="M50" s="54"/>
      <c r="N50" s="54"/>
      <c r="O50" s="54"/>
      <c r="P50" s="55"/>
      <c r="Q50" s="39"/>
      <c r="R50" s="40"/>
    </row>
    <row r="51" spans="2:18">
      <c r="B51" s="25"/>
      <c r="C51" s="29"/>
      <c r="D51" s="56"/>
      <c r="E51" s="29"/>
      <c r="F51" s="29"/>
      <c r="G51" s="29"/>
      <c r="H51" s="57"/>
      <c r="I51" s="29"/>
      <c r="J51" s="56"/>
      <c r="K51" s="29"/>
      <c r="L51" s="29"/>
      <c r="M51" s="29"/>
      <c r="N51" s="29"/>
      <c r="O51" s="29"/>
      <c r="P51" s="57"/>
      <c r="Q51" s="29"/>
      <c r="R51" s="26"/>
    </row>
    <row r="52" spans="2:18">
      <c r="B52" s="25"/>
      <c r="C52" s="29"/>
      <c r="D52" s="56"/>
      <c r="E52" s="29"/>
      <c r="F52" s="29"/>
      <c r="G52" s="29"/>
      <c r="H52" s="57"/>
      <c r="I52" s="29"/>
      <c r="J52" s="56"/>
      <c r="K52" s="29"/>
      <c r="L52" s="29"/>
      <c r="M52" s="29"/>
      <c r="N52" s="29"/>
      <c r="O52" s="29"/>
      <c r="P52" s="57"/>
      <c r="Q52" s="29"/>
      <c r="R52" s="26"/>
    </row>
    <row r="53" spans="2:18">
      <c r="B53" s="25"/>
      <c r="C53" s="29"/>
      <c r="D53" s="56"/>
      <c r="E53" s="29"/>
      <c r="F53" s="29"/>
      <c r="G53" s="29"/>
      <c r="H53" s="57"/>
      <c r="I53" s="29"/>
      <c r="J53" s="56"/>
      <c r="K53" s="29"/>
      <c r="L53" s="29"/>
      <c r="M53" s="29"/>
      <c r="N53" s="29"/>
      <c r="O53" s="29"/>
      <c r="P53" s="57"/>
      <c r="Q53" s="29"/>
      <c r="R53" s="26"/>
    </row>
    <row r="54" spans="2:18">
      <c r="B54" s="25"/>
      <c r="C54" s="29"/>
      <c r="D54" s="56"/>
      <c r="E54" s="29"/>
      <c r="F54" s="29"/>
      <c r="G54" s="29"/>
      <c r="H54" s="57"/>
      <c r="I54" s="29"/>
      <c r="J54" s="56"/>
      <c r="K54" s="29"/>
      <c r="L54" s="29"/>
      <c r="M54" s="29"/>
      <c r="N54" s="29"/>
      <c r="O54" s="29"/>
      <c r="P54" s="57"/>
      <c r="Q54" s="29"/>
      <c r="R54" s="26"/>
    </row>
    <row r="55" spans="2:18">
      <c r="B55" s="25"/>
      <c r="C55" s="29"/>
      <c r="D55" s="56"/>
      <c r="E55" s="29"/>
      <c r="F55" s="29"/>
      <c r="G55" s="29"/>
      <c r="H55" s="57"/>
      <c r="I55" s="29"/>
      <c r="J55" s="56"/>
      <c r="K55" s="29"/>
      <c r="L55" s="29"/>
      <c r="M55" s="29"/>
      <c r="N55" s="29"/>
      <c r="O55" s="29"/>
      <c r="P55" s="57"/>
      <c r="Q55" s="29"/>
      <c r="R55" s="26"/>
    </row>
    <row r="56" spans="2:18">
      <c r="B56" s="25"/>
      <c r="C56" s="29"/>
      <c r="D56" s="56"/>
      <c r="E56" s="29"/>
      <c r="F56" s="29"/>
      <c r="G56" s="29"/>
      <c r="H56" s="57"/>
      <c r="I56" s="29"/>
      <c r="J56" s="56"/>
      <c r="K56" s="29"/>
      <c r="L56" s="29"/>
      <c r="M56" s="29"/>
      <c r="N56" s="29"/>
      <c r="O56" s="29"/>
      <c r="P56" s="57"/>
      <c r="Q56" s="29"/>
      <c r="R56" s="26"/>
    </row>
    <row r="57" spans="2:18">
      <c r="B57" s="25"/>
      <c r="C57" s="29"/>
      <c r="D57" s="56"/>
      <c r="E57" s="29"/>
      <c r="F57" s="29"/>
      <c r="G57" s="29"/>
      <c r="H57" s="57"/>
      <c r="I57" s="29"/>
      <c r="J57" s="56"/>
      <c r="K57" s="29"/>
      <c r="L57" s="29"/>
      <c r="M57" s="29"/>
      <c r="N57" s="29"/>
      <c r="O57" s="29"/>
      <c r="P57" s="57"/>
      <c r="Q57" s="29"/>
      <c r="R57" s="26"/>
    </row>
    <row r="58" spans="2:18">
      <c r="B58" s="25"/>
      <c r="C58" s="29"/>
      <c r="D58" s="56"/>
      <c r="E58" s="29"/>
      <c r="F58" s="29"/>
      <c r="G58" s="29"/>
      <c r="H58" s="57"/>
      <c r="I58" s="29"/>
      <c r="J58" s="56"/>
      <c r="K58" s="29"/>
      <c r="L58" s="29"/>
      <c r="M58" s="29"/>
      <c r="N58" s="29"/>
      <c r="O58" s="29"/>
      <c r="P58" s="57"/>
      <c r="Q58" s="29"/>
      <c r="R58" s="26"/>
    </row>
    <row r="59" spans="2:18" s="1" customFormat="1" ht="15">
      <c r="B59" s="38"/>
      <c r="C59" s="39"/>
      <c r="D59" s="58" t="s">
        <v>53</v>
      </c>
      <c r="E59" s="59"/>
      <c r="F59" s="59"/>
      <c r="G59" s="60" t="s">
        <v>54</v>
      </c>
      <c r="H59" s="61"/>
      <c r="I59" s="39"/>
      <c r="J59" s="58" t="s">
        <v>53</v>
      </c>
      <c r="K59" s="59"/>
      <c r="L59" s="59"/>
      <c r="M59" s="59"/>
      <c r="N59" s="60" t="s">
        <v>54</v>
      </c>
      <c r="O59" s="59"/>
      <c r="P59" s="61"/>
      <c r="Q59" s="39"/>
      <c r="R59" s="40"/>
    </row>
    <row r="60" spans="2:18">
      <c r="B60" s="25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6"/>
    </row>
    <row r="61" spans="2:18" s="1" customFormat="1" ht="15">
      <c r="B61" s="38"/>
      <c r="C61" s="39"/>
      <c r="D61" s="53" t="s">
        <v>55</v>
      </c>
      <c r="E61" s="54"/>
      <c r="F61" s="54"/>
      <c r="G61" s="54"/>
      <c r="H61" s="55"/>
      <c r="I61" s="39"/>
      <c r="J61" s="53" t="s">
        <v>56</v>
      </c>
      <c r="K61" s="54"/>
      <c r="L61" s="54"/>
      <c r="M61" s="54"/>
      <c r="N61" s="54"/>
      <c r="O61" s="54"/>
      <c r="P61" s="55"/>
      <c r="Q61" s="39"/>
      <c r="R61" s="40"/>
    </row>
    <row r="62" spans="2:18">
      <c r="B62" s="25"/>
      <c r="C62" s="29"/>
      <c r="D62" s="56"/>
      <c r="E62" s="29"/>
      <c r="F62" s="29"/>
      <c r="G62" s="29"/>
      <c r="H62" s="57"/>
      <c r="I62" s="29"/>
      <c r="J62" s="56"/>
      <c r="K62" s="29"/>
      <c r="L62" s="29"/>
      <c r="M62" s="29"/>
      <c r="N62" s="29"/>
      <c r="O62" s="29"/>
      <c r="P62" s="57"/>
      <c r="Q62" s="29"/>
      <c r="R62" s="26"/>
    </row>
    <row r="63" spans="2:18">
      <c r="B63" s="25"/>
      <c r="C63" s="29"/>
      <c r="D63" s="56"/>
      <c r="E63" s="29"/>
      <c r="F63" s="29"/>
      <c r="G63" s="29"/>
      <c r="H63" s="57"/>
      <c r="I63" s="29"/>
      <c r="J63" s="56"/>
      <c r="K63" s="29"/>
      <c r="L63" s="29"/>
      <c r="M63" s="29"/>
      <c r="N63" s="29"/>
      <c r="O63" s="29"/>
      <c r="P63" s="57"/>
      <c r="Q63" s="29"/>
      <c r="R63" s="26"/>
    </row>
    <row r="64" spans="2:18">
      <c r="B64" s="25"/>
      <c r="C64" s="29"/>
      <c r="D64" s="56"/>
      <c r="E64" s="29"/>
      <c r="F64" s="29"/>
      <c r="G64" s="29"/>
      <c r="H64" s="57"/>
      <c r="I64" s="29"/>
      <c r="J64" s="56"/>
      <c r="K64" s="29"/>
      <c r="L64" s="29"/>
      <c r="M64" s="29"/>
      <c r="N64" s="29"/>
      <c r="O64" s="29"/>
      <c r="P64" s="57"/>
      <c r="Q64" s="29"/>
      <c r="R64" s="26"/>
    </row>
    <row r="65" spans="2:21">
      <c r="B65" s="25"/>
      <c r="C65" s="29"/>
      <c r="D65" s="56"/>
      <c r="E65" s="29"/>
      <c r="F65" s="29"/>
      <c r="G65" s="29"/>
      <c r="H65" s="57"/>
      <c r="I65" s="29"/>
      <c r="J65" s="56"/>
      <c r="K65" s="29"/>
      <c r="L65" s="29"/>
      <c r="M65" s="29"/>
      <c r="N65" s="29"/>
      <c r="O65" s="29"/>
      <c r="P65" s="57"/>
      <c r="Q65" s="29"/>
      <c r="R65" s="26"/>
    </row>
    <row r="66" spans="2:21">
      <c r="B66" s="25"/>
      <c r="C66" s="29"/>
      <c r="D66" s="56"/>
      <c r="E66" s="29"/>
      <c r="F66" s="29"/>
      <c r="G66" s="29"/>
      <c r="H66" s="57"/>
      <c r="I66" s="29"/>
      <c r="J66" s="56"/>
      <c r="K66" s="29"/>
      <c r="L66" s="29"/>
      <c r="M66" s="29"/>
      <c r="N66" s="29"/>
      <c r="O66" s="29"/>
      <c r="P66" s="57"/>
      <c r="Q66" s="29"/>
      <c r="R66" s="26"/>
    </row>
    <row r="67" spans="2:21">
      <c r="B67" s="25"/>
      <c r="C67" s="29"/>
      <c r="D67" s="56"/>
      <c r="E67" s="29"/>
      <c r="F67" s="29"/>
      <c r="G67" s="29"/>
      <c r="H67" s="57"/>
      <c r="I67" s="29"/>
      <c r="J67" s="56"/>
      <c r="K67" s="29"/>
      <c r="L67" s="29"/>
      <c r="M67" s="29"/>
      <c r="N67" s="29"/>
      <c r="O67" s="29"/>
      <c r="P67" s="57"/>
      <c r="Q67" s="29"/>
      <c r="R67" s="26"/>
    </row>
    <row r="68" spans="2:21">
      <c r="B68" s="25"/>
      <c r="C68" s="29"/>
      <c r="D68" s="56"/>
      <c r="E68" s="29"/>
      <c r="F68" s="29"/>
      <c r="G68" s="29"/>
      <c r="H68" s="57"/>
      <c r="I68" s="29"/>
      <c r="J68" s="56"/>
      <c r="K68" s="29"/>
      <c r="L68" s="29"/>
      <c r="M68" s="29"/>
      <c r="N68" s="29"/>
      <c r="O68" s="29"/>
      <c r="P68" s="57"/>
      <c r="Q68" s="29"/>
      <c r="R68" s="26"/>
    </row>
    <row r="69" spans="2:21">
      <c r="B69" s="25"/>
      <c r="C69" s="29"/>
      <c r="D69" s="56"/>
      <c r="E69" s="29"/>
      <c r="F69" s="29"/>
      <c r="G69" s="29"/>
      <c r="H69" s="57"/>
      <c r="I69" s="29"/>
      <c r="J69" s="56"/>
      <c r="K69" s="29"/>
      <c r="L69" s="29"/>
      <c r="M69" s="29"/>
      <c r="N69" s="29"/>
      <c r="O69" s="29"/>
      <c r="P69" s="57"/>
      <c r="Q69" s="29"/>
      <c r="R69" s="26"/>
    </row>
    <row r="70" spans="2:21" s="1" customFormat="1" ht="15">
      <c r="B70" s="38"/>
      <c r="C70" s="39"/>
      <c r="D70" s="58" t="s">
        <v>53</v>
      </c>
      <c r="E70" s="59"/>
      <c r="F70" s="59"/>
      <c r="G70" s="60" t="s">
        <v>54</v>
      </c>
      <c r="H70" s="61"/>
      <c r="I70" s="39"/>
      <c r="J70" s="58" t="s">
        <v>53</v>
      </c>
      <c r="K70" s="59"/>
      <c r="L70" s="59"/>
      <c r="M70" s="59"/>
      <c r="N70" s="60" t="s">
        <v>54</v>
      </c>
      <c r="O70" s="59"/>
      <c r="P70" s="61"/>
      <c r="Q70" s="39"/>
      <c r="R70" s="40"/>
    </row>
    <row r="71" spans="2:21" s="1" customFormat="1" ht="14.45" customHeight="1"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pans="2:21" s="1" customFormat="1" ht="6.95" customHeight="1">
      <c r="B75" s="129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1"/>
    </row>
    <row r="76" spans="2:21" s="1" customFormat="1" ht="36.950000000000003" customHeight="1">
      <c r="B76" s="38"/>
      <c r="C76" s="221" t="s">
        <v>116</v>
      </c>
      <c r="D76" s="222"/>
      <c r="E76" s="222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40"/>
      <c r="T76" s="132"/>
      <c r="U76" s="132"/>
    </row>
    <row r="77" spans="2:21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40"/>
      <c r="T77" s="132"/>
      <c r="U77" s="132"/>
    </row>
    <row r="78" spans="2:21" s="1" customFormat="1" ht="30" customHeight="1">
      <c r="B78" s="38"/>
      <c r="C78" s="33" t="s">
        <v>18</v>
      </c>
      <c r="D78" s="39"/>
      <c r="E78" s="39"/>
      <c r="F78" s="266" t="str">
        <f>F6</f>
        <v>Centrálny zberný dvor</v>
      </c>
      <c r="G78" s="267"/>
      <c r="H78" s="267"/>
      <c r="I78" s="267"/>
      <c r="J78" s="267"/>
      <c r="K78" s="267"/>
      <c r="L78" s="267"/>
      <c r="M78" s="267"/>
      <c r="N78" s="267"/>
      <c r="O78" s="267"/>
      <c r="P78" s="267"/>
      <c r="Q78" s="39"/>
      <c r="R78" s="40"/>
      <c r="T78" s="132"/>
      <c r="U78" s="132"/>
    </row>
    <row r="79" spans="2:21" s="1" customFormat="1" ht="36.950000000000003" customHeight="1">
      <c r="B79" s="38"/>
      <c r="C79" s="72" t="s">
        <v>113</v>
      </c>
      <c r="D79" s="39"/>
      <c r="E79" s="39"/>
      <c r="F79" s="257" t="str">
        <f>F7</f>
        <v>5 - SO 05 Stojiská pre kontajnery TKO</v>
      </c>
      <c r="G79" s="268"/>
      <c r="H79" s="268"/>
      <c r="I79" s="268"/>
      <c r="J79" s="268"/>
      <c r="K79" s="268"/>
      <c r="L79" s="268"/>
      <c r="M79" s="268"/>
      <c r="N79" s="268"/>
      <c r="O79" s="268"/>
      <c r="P79" s="268"/>
      <c r="Q79" s="39"/>
      <c r="R79" s="40"/>
      <c r="T79" s="132"/>
      <c r="U79" s="132"/>
    </row>
    <row r="80" spans="2:21" s="1" customFormat="1" ht="6.95" customHeight="1"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40"/>
      <c r="T80" s="132"/>
      <c r="U80" s="132"/>
    </row>
    <row r="81" spans="2:47" s="1" customFormat="1" ht="18" customHeight="1">
      <c r="B81" s="38"/>
      <c r="C81" s="33" t="s">
        <v>23</v>
      </c>
      <c r="D81" s="39"/>
      <c r="E81" s="39"/>
      <c r="F81" s="31" t="str">
        <f>F9</f>
        <v>Obec Slavošovce</v>
      </c>
      <c r="G81" s="39"/>
      <c r="H81" s="39"/>
      <c r="I81" s="39"/>
      <c r="J81" s="39"/>
      <c r="K81" s="33" t="s">
        <v>25</v>
      </c>
      <c r="L81" s="39"/>
      <c r="M81" s="270" t="str">
        <f>IF(O9="","",O9)</f>
        <v>4. 6. 2018</v>
      </c>
      <c r="N81" s="270"/>
      <c r="O81" s="270"/>
      <c r="P81" s="270"/>
      <c r="Q81" s="39"/>
      <c r="R81" s="40"/>
      <c r="T81" s="132"/>
      <c r="U81" s="132"/>
    </row>
    <row r="82" spans="2:47" s="1" customFormat="1" ht="6.95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40"/>
      <c r="T82" s="132"/>
      <c r="U82" s="132"/>
    </row>
    <row r="83" spans="2:47" s="1" customFormat="1" ht="15">
      <c r="B83" s="38"/>
      <c r="C83" s="33" t="s">
        <v>27</v>
      </c>
      <c r="D83" s="39"/>
      <c r="E83" s="39"/>
      <c r="F83" s="31" t="str">
        <f>E12</f>
        <v>Obec Slavošovce</v>
      </c>
      <c r="G83" s="39"/>
      <c r="H83" s="39"/>
      <c r="I83" s="39"/>
      <c r="J83" s="39"/>
      <c r="K83" s="33" t="s">
        <v>32</v>
      </c>
      <c r="L83" s="39"/>
      <c r="M83" s="225" t="str">
        <f>E18</f>
        <v>Ing. Ján Nebus</v>
      </c>
      <c r="N83" s="225"/>
      <c r="O83" s="225"/>
      <c r="P83" s="225"/>
      <c r="Q83" s="225"/>
      <c r="R83" s="40"/>
      <c r="T83" s="132"/>
      <c r="U83" s="132"/>
    </row>
    <row r="84" spans="2:47" s="1" customFormat="1" ht="14.45" customHeight="1">
      <c r="B84" s="38"/>
      <c r="C84" s="33" t="s">
        <v>30</v>
      </c>
      <c r="D84" s="39"/>
      <c r="E84" s="39"/>
      <c r="F84" s="31" t="str">
        <f>IF(E15="","",E15)</f>
        <v>Vyplň údaj</v>
      </c>
      <c r="G84" s="39"/>
      <c r="H84" s="39"/>
      <c r="I84" s="39"/>
      <c r="J84" s="39"/>
      <c r="K84" s="33" t="s">
        <v>35</v>
      </c>
      <c r="L84" s="39"/>
      <c r="M84" s="225" t="str">
        <f>E21</f>
        <v>Anna Hricová</v>
      </c>
      <c r="N84" s="225"/>
      <c r="O84" s="225"/>
      <c r="P84" s="225"/>
      <c r="Q84" s="225"/>
      <c r="R84" s="40"/>
      <c r="T84" s="132"/>
      <c r="U84" s="132"/>
    </row>
    <row r="85" spans="2:47" s="1" customFormat="1" ht="10.35" customHeight="1"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40"/>
      <c r="T85" s="132"/>
      <c r="U85" s="132"/>
    </row>
    <row r="86" spans="2:47" s="1" customFormat="1" ht="29.25" customHeight="1">
      <c r="B86" s="38"/>
      <c r="C86" s="277" t="s">
        <v>117</v>
      </c>
      <c r="D86" s="278"/>
      <c r="E86" s="278"/>
      <c r="F86" s="278"/>
      <c r="G86" s="278"/>
      <c r="H86" s="121"/>
      <c r="I86" s="121"/>
      <c r="J86" s="121"/>
      <c r="K86" s="121"/>
      <c r="L86" s="121"/>
      <c r="M86" s="121"/>
      <c r="N86" s="277" t="s">
        <v>118</v>
      </c>
      <c r="O86" s="278"/>
      <c r="P86" s="278"/>
      <c r="Q86" s="278"/>
      <c r="R86" s="40"/>
      <c r="T86" s="132"/>
      <c r="U86" s="132"/>
    </row>
    <row r="87" spans="2:47" s="1" customFormat="1" ht="10.35" customHeight="1"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40"/>
      <c r="T87" s="132"/>
      <c r="U87" s="132"/>
    </row>
    <row r="88" spans="2:47" s="1" customFormat="1" ht="29.25" customHeight="1">
      <c r="B88" s="38"/>
      <c r="C88" s="133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249">
        <f>N125</f>
        <v>0</v>
      </c>
      <c r="O88" s="279"/>
      <c r="P88" s="279"/>
      <c r="Q88" s="279"/>
      <c r="R88" s="40"/>
      <c r="T88" s="132"/>
      <c r="U88" s="132"/>
      <c r="AU88" s="21" t="s">
        <v>120</v>
      </c>
    </row>
    <row r="89" spans="2:47" s="6" customFormat="1" ht="24.95" customHeight="1">
      <c r="B89" s="134"/>
      <c r="C89" s="135"/>
      <c r="D89" s="136" t="s">
        <v>121</v>
      </c>
      <c r="E89" s="135"/>
      <c r="F89" s="135"/>
      <c r="G89" s="135"/>
      <c r="H89" s="135"/>
      <c r="I89" s="135"/>
      <c r="J89" s="135"/>
      <c r="K89" s="135"/>
      <c r="L89" s="135"/>
      <c r="M89" s="135"/>
      <c r="N89" s="280">
        <f>N126</f>
        <v>0</v>
      </c>
      <c r="O89" s="281"/>
      <c r="P89" s="281"/>
      <c r="Q89" s="281"/>
      <c r="R89" s="137"/>
      <c r="T89" s="138"/>
      <c r="U89" s="138"/>
    </row>
    <row r="90" spans="2:47" s="7" customFormat="1" ht="19.899999999999999" customHeight="1">
      <c r="B90" s="139"/>
      <c r="C90" s="140"/>
      <c r="D90" s="109" t="s">
        <v>122</v>
      </c>
      <c r="E90" s="140"/>
      <c r="F90" s="140"/>
      <c r="G90" s="140"/>
      <c r="H90" s="140"/>
      <c r="I90" s="140"/>
      <c r="J90" s="140"/>
      <c r="K90" s="140"/>
      <c r="L90" s="140"/>
      <c r="M90" s="140"/>
      <c r="N90" s="253">
        <f>N127</f>
        <v>0</v>
      </c>
      <c r="O90" s="282"/>
      <c r="P90" s="282"/>
      <c r="Q90" s="282"/>
      <c r="R90" s="141"/>
      <c r="T90" s="142"/>
      <c r="U90" s="142"/>
    </row>
    <row r="91" spans="2:47" s="7" customFormat="1" ht="19.899999999999999" customHeight="1">
      <c r="B91" s="139"/>
      <c r="C91" s="140"/>
      <c r="D91" s="109" t="s">
        <v>123</v>
      </c>
      <c r="E91" s="140"/>
      <c r="F91" s="140"/>
      <c r="G91" s="140"/>
      <c r="H91" s="140"/>
      <c r="I91" s="140"/>
      <c r="J91" s="140"/>
      <c r="K91" s="140"/>
      <c r="L91" s="140"/>
      <c r="M91" s="140"/>
      <c r="N91" s="253">
        <f>N150</f>
        <v>0</v>
      </c>
      <c r="O91" s="282"/>
      <c r="P91" s="282"/>
      <c r="Q91" s="282"/>
      <c r="R91" s="141"/>
      <c r="T91" s="142"/>
      <c r="U91" s="142"/>
    </row>
    <row r="92" spans="2:47" s="7" customFormat="1" ht="19.899999999999999" customHeight="1">
      <c r="B92" s="139"/>
      <c r="C92" s="140"/>
      <c r="D92" s="109" t="s">
        <v>124</v>
      </c>
      <c r="E92" s="140"/>
      <c r="F92" s="140"/>
      <c r="G92" s="140"/>
      <c r="H92" s="140"/>
      <c r="I92" s="140"/>
      <c r="J92" s="140"/>
      <c r="K92" s="140"/>
      <c r="L92" s="140"/>
      <c r="M92" s="140"/>
      <c r="N92" s="253">
        <f>N170</f>
        <v>0</v>
      </c>
      <c r="O92" s="282"/>
      <c r="P92" s="282"/>
      <c r="Q92" s="282"/>
      <c r="R92" s="141"/>
      <c r="T92" s="142"/>
      <c r="U92" s="142"/>
    </row>
    <row r="93" spans="2:47" s="7" customFormat="1" ht="19.899999999999999" customHeight="1">
      <c r="B93" s="139"/>
      <c r="C93" s="140"/>
      <c r="D93" s="109" t="s">
        <v>125</v>
      </c>
      <c r="E93" s="140"/>
      <c r="F93" s="140"/>
      <c r="G93" s="140"/>
      <c r="H93" s="140"/>
      <c r="I93" s="140"/>
      <c r="J93" s="140"/>
      <c r="K93" s="140"/>
      <c r="L93" s="140"/>
      <c r="M93" s="140"/>
      <c r="N93" s="253">
        <f>N176</f>
        <v>0</v>
      </c>
      <c r="O93" s="282"/>
      <c r="P93" s="282"/>
      <c r="Q93" s="282"/>
      <c r="R93" s="141"/>
      <c r="T93" s="142"/>
      <c r="U93" s="142"/>
    </row>
    <row r="94" spans="2:47" s="7" customFormat="1" ht="19.899999999999999" customHeight="1">
      <c r="B94" s="139"/>
      <c r="C94" s="140"/>
      <c r="D94" s="109" t="s">
        <v>545</v>
      </c>
      <c r="E94" s="140"/>
      <c r="F94" s="140"/>
      <c r="G94" s="140"/>
      <c r="H94" s="140"/>
      <c r="I94" s="140"/>
      <c r="J94" s="140"/>
      <c r="K94" s="140"/>
      <c r="L94" s="140"/>
      <c r="M94" s="140"/>
      <c r="N94" s="253">
        <f>N183</f>
        <v>0</v>
      </c>
      <c r="O94" s="282"/>
      <c r="P94" s="282"/>
      <c r="Q94" s="282"/>
      <c r="R94" s="141"/>
      <c r="T94" s="142"/>
      <c r="U94" s="142"/>
    </row>
    <row r="95" spans="2:47" s="7" customFormat="1" ht="19.899999999999999" customHeight="1">
      <c r="B95" s="139"/>
      <c r="C95" s="140"/>
      <c r="D95" s="109" t="s">
        <v>126</v>
      </c>
      <c r="E95" s="140"/>
      <c r="F95" s="140"/>
      <c r="G95" s="140"/>
      <c r="H95" s="140"/>
      <c r="I95" s="140"/>
      <c r="J95" s="140"/>
      <c r="K95" s="140"/>
      <c r="L95" s="140"/>
      <c r="M95" s="140"/>
      <c r="N95" s="253">
        <f>N196</f>
        <v>0</v>
      </c>
      <c r="O95" s="282"/>
      <c r="P95" s="282"/>
      <c r="Q95" s="282"/>
      <c r="R95" s="141"/>
      <c r="T95" s="142"/>
      <c r="U95" s="142"/>
    </row>
    <row r="96" spans="2:47" s="7" customFormat="1" ht="19.899999999999999" customHeight="1">
      <c r="B96" s="139"/>
      <c r="C96" s="140"/>
      <c r="D96" s="109" t="s">
        <v>127</v>
      </c>
      <c r="E96" s="140"/>
      <c r="F96" s="140"/>
      <c r="G96" s="140"/>
      <c r="H96" s="140"/>
      <c r="I96" s="140"/>
      <c r="J96" s="140"/>
      <c r="K96" s="140"/>
      <c r="L96" s="140"/>
      <c r="M96" s="140"/>
      <c r="N96" s="253">
        <f>N199</f>
        <v>0</v>
      </c>
      <c r="O96" s="282"/>
      <c r="P96" s="282"/>
      <c r="Q96" s="282"/>
      <c r="R96" s="141"/>
      <c r="T96" s="142"/>
      <c r="U96" s="142"/>
    </row>
    <row r="97" spans="2:65" s="7" customFormat="1" ht="19.899999999999999" customHeight="1">
      <c r="B97" s="139"/>
      <c r="C97" s="140"/>
      <c r="D97" s="109" t="s">
        <v>128</v>
      </c>
      <c r="E97" s="140"/>
      <c r="F97" s="140"/>
      <c r="G97" s="140"/>
      <c r="H97" s="140"/>
      <c r="I97" s="140"/>
      <c r="J97" s="140"/>
      <c r="K97" s="140"/>
      <c r="L97" s="140"/>
      <c r="M97" s="140"/>
      <c r="N97" s="253">
        <f>N201</f>
        <v>0</v>
      </c>
      <c r="O97" s="282"/>
      <c r="P97" s="282"/>
      <c r="Q97" s="282"/>
      <c r="R97" s="141"/>
      <c r="T97" s="142"/>
      <c r="U97" s="142"/>
    </row>
    <row r="98" spans="2:65" s="6" customFormat="1" ht="21.75" customHeight="1">
      <c r="B98" s="134"/>
      <c r="C98" s="135"/>
      <c r="D98" s="136" t="s">
        <v>139</v>
      </c>
      <c r="E98" s="135"/>
      <c r="F98" s="135"/>
      <c r="G98" s="135"/>
      <c r="H98" s="135"/>
      <c r="I98" s="135"/>
      <c r="J98" s="135"/>
      <c r="K98" s="135"/>
      <c r="L98" s="135"/>
      <c r="M98" s="135"/>
      <c r="N98" s="283">
        <f>N206</f>
        <v>0</v>
      </c>
      <c r="O98" s="281"/>
      <c r="P98" s="281"/>
      <c r="Q98" s="281"/>
      <c r="R98" s="137"/>
      <c r="T98" s="138"/>
      <c r="U98" s="138"/>
    </row>
    <row r="99" spans="2:65" s="1" customFormat="1" ht="21.75" customHeight="1"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40"/>
      <c r="T99" s="132"/>
      <c r="U99" s="132"/>
    </row>
    <row r="100" spans="2:65" s="1" customFormat="1" ht="29.25" customHeight="1">
      <c r="B100" s="38"/>
      <c r="C100" s="133" t="s">
        <v>140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279">
        <f>ROUND(N101+N102+N103+N104+N105+N106,2)</f>
        <v>0</v>
      </c>
      <c r="O100" s="284"/>
      <c r="P100" s="284"/>
      <c r="Q100" s="284"/>
      <c r="R100" s="40"/>
      <c r="T100" s="143"/>
      <c r="U100" s="144" t="s">
        <v>41</v>
      </c>
    </row>
    <row r="101" spans="2:65" s="1" customFormat="1" ht="18" customHeight="1">
      <c r="B101" s="38"/>
      <c r="C101" s="39"/>
      <c r="D101" s="250" t="s">
        <v>141</v>
      </c>
      <c r="E101" s="251"/>
      <c r="F101" s="251"/>
      <c r="G101" s="251"/>
      <c r="H101" s="251"/>
      <c r="I101" s="39"/>
      <c r="J101" s="39"/>
      <c r="K101" s="39"/>
      <c r="L101" s="39"/>
      <c r="M101" s="39"/>
      <c r="N101" s="252">
        <f>ROUND(N88*T101,2)</f>
        <v>0</v>
      </c>
      <c r="O101" s="253"/>
      <c r="P101" s="253"/>
      <c r="Q101" s="253"/>
      <c r="R101" s="40"/>
      <c r="S101" s="145"/>
      <c r="T101" s="146"/>
      <c r="U101" s="147" t="s">
        <v>44</v>
      </c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9" t="s">
        <v>142</v>
      </c>
      <c r="AZ101" s="148"/>
      <c r="BA101" s="148"/>
      <c r="BB101" s="148"/>
      <c r="BC101" s="148"/>
      <c r="BD101" s="148"/>
      <c r="BE101" s="150">
        <f t="shared" ref="BE101:BE106" si="0">IF(U101="základná",N101,0)</f>
        <v>0</v>
      </c>
      <c r="BF101" s="150">
        <f t="shared" ref="BF101:BF106" si="1">IF(U101="znížená",N101,0)</f>
        <v>0</v>
      </c>
      <c r="BG101" s="150">
        <f t="shared" ref="BG101:BG106" si="2">IF(U101="zákl. prenesená",N101,0)</f>
        <v>0</v>
      </c>
      <c r="BH101" s="150">
        <f t="shared" ref="BH101:BH106" si="3">IF(U101="zníž. prenesená",N101,0)</f>
        <v>0</v>
      </c>
      <c r="BI101" s="150">
        <f t="shared" ref="BI101:BI106" si="4">IF(U101="nulová",N101,0)</f>
        <v>0</v>
      </c>
      <c r="BJ101" s="149" t="s">
        <v>86</v>
      </c>
      <c r="BK101" s="148"/>
      <c r="BL101" s="148"/>
      <c r="BM101" s="148"/>
    </row>
    <row r="102" spans="2:65" s="1" customFormat="1" ht="18" customHeight="1">
      <c r="B102" s="38"/>
      <c r="C102" s="39"/>
      <c r="D102" s="250" t="s">
        <v>143</v>
      </c>
      <c r="E102" s="251"/>
      <c r="F102" s="251"/>
      <c r="G102" s="251"/>
      <c r="H102" s="251"/>
      <c r="I102" s="39"/>
      <c r="J102" s="39"/>
      <c r="K102" s="39"/>
      <c r="L102" s="39"/>
      <c r="M102" s="39"/>
      <c r="N102" s="252">
        <f>ROUND(N88*T102,2)</f>
        <v>0</v>
      </c>
      <c r="O102" s="253"/>
      <c r="P102" s="253"/>
      <c r="Q102" s="253"/>
      <c r="R102" s="40"/>
      <c r="S102" s="145"/>
      <c r="T102" s="146"/>
      <c r="U102" s="147" t="s">
        <v>44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9" t="s">
        <v>142</v>
      </c>
      <c r="AZ102" s="148"/>
      <c r="BA102" s="148"/>
      <c r="BB102" s="148"/>
      <c r="BC102" s="148"/>
      <c r="BD102" s="148"/>
      <c r="BE102" s="150">
        <f t="shared" si="0"/>
        <v>0</v>
      </c>
      <c r="BF102" s="150">
        <f t="shared" si="1"/>
        <v>0</v>
      </c>
      <c r="BG102" s="150">
        <f t="shared" si="2"/>
        <v>0</v>
      </c>
      <c r="BH102" s="150">
        <f t="shared" si="3"/>
        <v>0</v>
      </c>
      <c r="BI102" s="150">
        <f t="shared" si="4"/>
        <v>0</v>
      </c>
      <c r="BJ102" s="149" t="s">
        <v>86</v>
      </c>
      <c r="BK102" s="148"/>
      <c r="BL102" s="148"/>
      <c r="BM102" s="148"/>
    </row>
    <row r="103" spans="2:65" s="1" customFormat="1" ht="18" customHeight="1">
      <c r="B103" s="38"/>
      <c r="C103" s="39"/>
      <c r="D103" s="250" t="s">
        <v>144</v>
      </c>
      <c r="E103" s="251"/>
      <c r="F103" s="251"/>
      <c r="G103" s="251"/>
      <c r="H103" s="251"/>
      <c r="I103" s="39"/>
      <c r="J103" s="39"/>
      <c r="K103" s="39"/>
      <c r="L103" s="39"/>
      <c r="M103" s="39"/>
      <c r="N103" s="252">
        <f>ROUND(N88*T103,2)</f>
        <v>0</v>
      </c>
      <c r="O103" s="253"/>
      <c r="P103" s="253"/>
      <c r="Q103" s="253"/>
      <c r="R103" s="40"/>
      <c r="S103" s="145"/>
      <c r="T103" s="146"/>
      <c r="U103" s="147" t="s">
        <v>44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9" t="s">
        <v>142</v>
      </c>
      <c r="AZ103" s="148"/>
      <c r="BA103" s="148"/>
      <c r="BB103" s="148"/>
      <c r="BC103" s="148"/>
      <c r="BD103" s="148"/>
      <c r="BE103" s="150">
        <f t="shared" si="0"/>
        <v>0</v>
      </c>
      <c r="BF103" s="150">
        <f t="shared" si="1"/>
        <v>0</v>
      </c>
      <c r="BG103" s="150">
        <f t="shared" si="2"/>
        <v>0</v>
      </c>
      <c r="BH103" s="150">
        <f t="shared" si="3"/>
        <v>0</v>
      </c>
      <c r="BI103" s="150">
        <f t="shared" si="4"/>
        <v>0</v>
      </c>
      <c r="BJ103" s="149" t="s">
        <v>86</v>
      </c>
      <c r="BK103" s="148"/>
      <c r="BL103" s="148"/>
      <c r="BM103" s="148"/>
    </row>
    <row r="104" spans="2:65" s="1" customFormat="1" ht="18" customHeight="1">
      <c r="B104" s="38"/>
      <c r="C104" s="39"/>
      <c r="D104" s="250" t="s">
        <v>145</v>
      </c>
      <c r="E104" s="251"/>
      <c r="F104" s="251"/>
      <c r="G104" s="251"/>
      <c r="H104" s="251"/>
      <c r="I104" s="39"/>
      <c r="J104" s="39"/>
      <c r="K104" s="39"/>
      <c r="L104" s="39"/>
      <c r="M104" s="39"/>
      <c r="N104" s="252">
        <f>ROUND(N88*T104,2)</f>
        <v>0</v>
      </c>
      <c r="O104" s="253"/>
      <c r="P104" s="253"/>
      <c r="Q104" s="253"/>
      <c r="R104" s="40"/>
      <c r="S104" s="145"/>
      <c r="T104" s="146"/>
      <c r="U104" s="147" t="s">
        <v>44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9" t="s">
        <v>142</v>
      </c>
      <c r="AZ104" s="148"/>
      <c r="BA104" s="148"/>
      <c r="BB104" s="148"/>
      <c r="BC104" s="148"/>
      <c r="BD104" s="148"/>
      <c r="BE104" s="150">
        <f t="shared" si="0"/>
        <v>0</v>
      </c>
      <c r="BF104" s="150">
        <f t="shared" si="1"/>
        <v>0</v>
      </c>
      <c r="BG104" s="150">
        <f t="shared" si="2"/>
        <v>0</v>
      </c>
      <c r="BH104" s="150">
        <f t="shared" si="3"/>
        <v>0</v>
      </c>
      <c r="BI104" s="150">
        <f t="shared" si="4"/>
        <v>0</v>
      </c>
      <c r="BJ104" s="149" t="s">
        <v>86</v>
      </c>
      <c r="BK104" s="148"/>
      <c r="BL104" s="148"/>
      <c r="BM104" s="148"/>
    </row>
    <row r="105" spans="2:65" s="1" customFormat="1" ht="18" customHeight="1">
      <c r="B105" s="38"/>
      <c r="C105" s="39"/>
      <c r="D105" s="250" t="s">
        <v>146</v>
      </c>
      <c r="E105" s="251"/>
      <c r="F105" s="251"/>
      <c r="G105" s="251"/>
      <c r="H105" s="251"/>
      <c r="I105" s="39"/>
      <c r="J105" s="39"/>
      <c r="K105" s="39"/>
      <c r="L105" s="39"/>
      <c r="M105" s="39"/>
      <c r="N105" s="252">
        <f>ROUND(N88*T105,2)</f>
        <v>0</v>
      </c>
      <c r="O105" s="253"/>
      <c r="P105" s="253"/>
      <c r="Q105" s="253"/>
      <c r="R105" s="40"/>
      <c r="S105" s="145"/>
      <c r="T105" s="146"/>
      <c r="U105" s="147" t="s">
        <v>44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/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9" t="s">
        <v>142</v>
      </c>
      <c r="AZ105" s="148"/>
      <c r="BA105" s="148"/>
      <c r="BB105" s="148"/>
      <c r="BC105" s="148"/>
      <c r="BD105" s="148"/>
      <c r="BE105" s="150">
        <f t="shared" si="0"/>
        <v>0</v>
      </c>
      <c r="BF105" s="150">
        <f t="shared" si="1"/>
        <v>0</v>
      </c>
      <c r="BG105" s="150">
        <f t="shared" si="2"/>
        <v>0</v>
      </c>
      <c r="BH105" s="150">
        <f t="shared" si="3"/>
        <v>0</v>
      </c>
      <c r="BI105" s="150">
        <f t="shared" si="4"/>
        <v>0</v>
      </c>
      <c r="BJ105" s="149" t="s">
        <v>86</v>
      </c>
      <c r="BK105" s="148"/>
      <c r="BL105" s="148"/>
      <c r="BM105" s="148"/>
    </row>
    <row r="106" spans="2:65" s="1" customFormat="1" ht="18" customHeight="1">
      <c r="B106" s="38"/>
      <c r="C106" s="39"/>
      <c r="D106" s="109" t="s">
        <v>147</v>
      </c>
      <c r="E106" s="39"/>
      <c r="F106" s="39"/>
      <c r="G106" s="39"/>
      <c r="H106" s="39"/>
      <c r="I106" s="39"/>
      <c r="J106" s="39"/>
      <c r="K106" s="39"/>
      <c r="L106" s="39"/>
      <c r="M106" s="39"/>
      <c r="N106" s="252">
        <f>ROUND(N88*T106,2)</f>
        <v>0</v>
      </c>
      <c r="O106" s="253"/>
      <c r="P106" s="253"/>
      <c r="Q106" s="253"/>
      <c r="R106" s="40"/>
      <c r="S106" s="145"/>
      <c r="T106" s="151"/>
      <c r="U106" s="152" t="s">
        <v>44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9" t="s">
        <v>148</v>
      </c>
      <c r="AZ106" s="148"/>
      <c r="BA106" s="148"/>
      <c r="BB106" s="148"/>
      <c r="BC106" s="148"/>
      <c r="BD106" s="148"/>
      <c r="BE106" s="150">
        <f t="shared" si="0"/>
        <v>0</v>
      </c>
      <c r="BF106" s="150">
        <f t="shared" si="1"/>
        <v>0</v>
      </c>
      <c r="BG106" s="150">
        <f t="shared" si="2"/>
        <v>0</v>
      </c>
      <c r="BH106" s="150">
        <f t="shared" si="3"/>
        <v>0</v>
      </c>
      <c r="BI106" s="150">
        <f t="shared" si="4"/>
        <v>0</v>
      </c>
      <c r="BJ106" s="149" t="s">
        <v>86</v>
      </c>
      <c r="BK106" s="148"/>
      <c r="BL106" s="148"/>
      <c r="BM106" s="148"/>
    </row>
    <row r="107" spans="2:65" s="1" customFormat="1"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40"/>
      <c r="T107" s="132"/>
      <c r="U107" s="132"/>
    </row>
    <row r="108" spans="2:65" s="1" customFormat="1" ht="29.25" customHeight="1">
      <c r="B108" s="38"/>
      <c r="C108" s="120" t="s">
        <v>106</v>
      </c>
      <c r="D108" s="121"/>
      <c r="E108" s="121"/>
      <c r="F108" s="121"/>
      <c r="G108" s="121"/>
      <c r="H108" s="121"/>
      <c r="I108" s="121"/>
      <c r="J108" s="121"/>
      <c r="K108" s="121"/>
      <c r="L108" s="254">
        <f>ROUND(SUM(N88+N100),2)</f>
        <v>0</v>
      </c>
      <c r="M108" s="254"/>
      <c r="N108" s="254"/>
      <c r="O108" s="254"/>
      <c r="P108" s="254"/>
      <c r="Q108" s="254"/>
      <c r="R108" s="40"/>
      <c r="T108" s="132"/>
      <c r="U108" s="132"/>
    </row>
    <row r="109" spans="2:65" s="1" customFormat="1" ht="6.95" customHeight="1"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4"/>
      <c r="T109" s="132"/>
      <c r="U109" s="132"/>
    </row>
    <row r="113" spans="2:65" s="1" customFormat="1" ht="6.95" customHeight="1"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7"/>
    </row>
    <row r="114" spans="2:65" s="1" customFormat="1" ht="36.950000000000003" customHeight="1">
      <c r="B114" s="38"/>
      <c r="C114" s="221" t="s">
        <v>149</v>
      </c>
      <c r="D114" s="268"/>
      <c r="E114" s="268"/>
      <c r="F114" s="268"/>
      <c r="G114" s="268"/>
      <c r="H114" s="268"/>
      <c r="I114" s="268"/>
      <c r="J114" s="268"/>
      <c r="K114" s="268"/>
      <c r="L114" s="268"/>
      <c r="M114" s="268"/>
      <c r="N114" s="268"/>
      <c r="O114" s="268"/>
      <c r="P114" s="268"/>
      <c r="Q114" s="268"/>
      <c r="R114" s="40"/>
    </row>
    <row r="115" spans="2:65" s="1" customFormat="1" ht="6.95" customHeight="1"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40"/>
    </row>
    <row r="116" spans="2:65" s="1" customFormat="1" ht="30" customHeight="1">
      <c r="B116" s="38"/>
      <c r="C116" s="33" t="s">
        <v>18</v>
      </c>
      <c r="D116" s="39"/>
      <c r="E116" s="39"/>
      <c r="F116" s="266" t="str">
        <f>F6</f>
        <v>Centrálny zberný dvor</v>
      </c>
      <c r="G116" s="267"/>
      <c r="H116" s="267"/>
      <c r="I116" s="267"/>
      <c r="J116" s="267"/>
      <c r="K116" s="267"/>
      <c r="L116" s="267"/>
      <c r="M116" s="267"/>
      <c r="N116" s="267"/>
      <c r="O116" s="267"/>
      <c r="P116" s="267"/>
      <c r="Q116" s="39"/>
      <c r="R116" s="40"/>
    </row>
    <row r="117" spans="2:65" s="1" customFormat="1" ht="36.950000000000003" customHeight="1">
      <c r="B117" s="38"/>
      <c r="C117" s="72" t="s">
        <v>113</v>
      </c>
      <c r="D117" s="39"/>
      <c r="E117" s="39"/>
      <c r="F117" s="257" t="str">
        <f>F7</f>
        <v>5 - SO 05 Stojiská pre kontajnery TKO</v>
      </c>
      <c r="G117" s="268"/>
      <c r="H117" s="268"/>
      <c r="I117" s="268"/>
      <c r="J117" s="268"/>
      <c r="K117" s="268"/>
      <c r="L117" s="268"/>
      <c r="M117" s="268"/>
      <c r="N117" s="268"/>
      <c r="O117" s="268"/>
      <c r="P117" s="268"/>
      <c r="Q117" s="39"/>
      <c r="R117" s="40"/>
    </row>
    <row r="118" spans="2:65" s="1" customFormat="1" ht="6.95" customHeight="1"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40"/>
    </row>
    <row r="119" spans="2:65" s="1" customFormat="1" ht="18" customHeight="1">
      <c r="B119" s="38"/>
      <c r="C119" s="33" t="s">
        <v>23</v>
      </c>
      <c r="D119" s="39"/>
      <c r="E119" s="39"/>
      <c r="F119" s="31" t="str">
        <f>F9</f>
        <v>Obec Slavošovce</v>
      </c>
      <c r="G119" s="39"/>
      <c r="H119" s="39"/>
      <c r="I119" s="39"/>
      <c r="J119" s="39"/>
      <c r="K119" s="33" t="s">
        <v>25</v>
      </c>
      <c r="L119" s="39"/>
      <c r="M119" s="270" t="str">
        <f>IF(O9="","",O9)</f>
        <v>4. 6. 2018</v>
      </c>
      <c r="N119" s="270"/>
      <c r="O119" s="270"/>
      <c r="P119" s="270"/>
      <c r="Q119" s="39"/>
      <c r="R119" s="40"/>
    </row>
    <row r="120" spans="2:65" s="1" customFormat="1" ht="6.95" customHeight="1"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40"/>
    </row>
    <row r="121" spans="2:65" s="1" customFormat="1" ht="15">
      <c r="B121" s="38"/>
      <c r="C121" s="33" t="s">
        <v>27</v>
      </c>
      <c r="D121" s="39"/>
      <c r="E121" s="39"/>
      <c r="F121" s="31" t="str">
        <f>E12</f>
        <v>Obec Slavošovce</v>
      </c>
      <c r="G121" s="39"/>
      <c r="H121" s="39"/>
      <c r="I121" s="39"/>
      <c r="J121" s="39"/>
      <c r="K121" s="33" t="s">
        <v>32</v>
      </c>
      <c r="L121" s="39"/>
      <c r="M121" s="225" t="str">
        <f>E18</f>
        <v>Ing. Ján Nebus</v>
      </c>
      <c r="N121" s="225"/>
      <c r="O121" s="225"/>
      <c r="P121" s="225"/>
      <c r="Q121" s="225"/>
      <c r="R121" s="40"/>
    </row>
    <row r="122" spans="2:65" s="1" customFormat="1" ht="14.45" customHeight="1">
      <c r="B122" s="38"/>
      <c r="C122" s="33" t="s">
        <v>30</v>
      </c>
      <c r="D122" s="39"/>
      <c r="E122" s="39"/>
      <c r="F122" s="31" t="str">
        <f>IF(E15="","",E15)</f>
        <v>Vyplň údaj</v>
      </c>
      <c r="G122" s="39"/>
      <c r="H122" s="39"/>
      <c r="I122" s="39"/>
      <c r="J122" s="39"/>
      <c r="K122" s="33" t="s">
        <v>35</v>
      </c>
      <c r="L122" s="39"/>
      <c r="M122" s="225" t="str">
        <f>E21</f>
        <v>Anna Hricová</v>
      </c>
      <c r="N122" s="225"/>
      <c r="O122" s="225"/>
      <c r="P122" s="225"/>
      <c r="Q122" s="225"/>
      <c r="R122" s="40"/>
    </row>
    <row r="123" spans="2:65" s="1" customFormat="1" ht="10.35" customHeight="1"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40"/>
    </row>
    <row r="124" spans="2:65" s="8" customFormat="1" ht="29.25" customHeight="1">
      <c r="B124" s="153"/>
      <c r="C124" s="154" t="s">
        <v>150</v>
      </c>
      <c r="D124" s="155" t="s">
        <v>151</v>
      </c>
      <c r="E124" s="155" t="s">
        <v>59</v>
      </c>
      <c r="F124" s="285" t="s">
        <v>152</v>
      </c>
      <c r="G124" s="285"/>
      <c r="H124" s="285"/>
      <c r="I124" s="285"/>
      <c r="J124" s="155" t="s">
        <v>153</v>
      </c>
      <c r="K124" s="155" t="s">
        <v>154</v>
      </c>
      <c r="L124" s="286" t="s">
        <v>155</v>
      </c>
      <c r="M124" s="286"/>
      <c r="N124" s="285" t="s">
        <v>118</v>
      </c>
      <c r="O124" s="285"/>
      <c r="P124" s="285"/>
      <c r="Q124" s="287"/>
      <c r="R124" s="156"/>
      <c r="T124" s="83" t="s">
        <v>156</v>
      </c>
      <c r="U124" s="84" t="s">
        <v>41</v>
      </c>
      <c r="V124" s="84" t="s">
        <v>157</v>
      </c>
      <c r="W124" s="84" t="s">
        <v>158</v>
      </c>
      <c r="X124" s="84" t="s">
        <v>159</v>
      </c>
      <c r="Y124" s="84" t="s">
        <v>160</v>
      </c>
      <c r="Z124" s="84" t="s">
        <v>161</v>
      </c>
      <c r="AA124" s="85" t="s">
        <v>162</v>
      </c>
    </row>
    <row r="125" spans="2:65" s="1" customFormat="1" ht="29.25" customHeight="1">
      <c r="B125" s="38"/>
      <c r="C125" s="87" t="s">
        <v>115</v>
      </c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10">
        <f>BK125</f>
        <v>0</v>
      </c>
      <c r="O125" s="311"/>
      <c r="P125" s="311"/>
      <c r="Q125" s="311"/>
      <c r="R125" s="40"/>
      <c r="T125" s="86"/>
      <c r="U125" s="54"/>
      <c r="V125" s="54"/>
      <c r="W125" s="157">
        <f>W126+W206</f>
        <v>0</v>
      </c>
      <c r="X125" s="54"/>
      <c r="Y125" s="157">
        <f>Y126+Y206</f>
        <v>0</v>
      </c>
      <c r="Z125" s="54"/>
      <c r="AA125" s="158">
        <f>AA126+AA206</f>
        <v>0</v>
      </c>
      <c r="AT125" s="21" t="s">
        <v>76</v>
      </c>
      <c r="AU125" s="21" t="s">
        <v>120</v>
      </c>
      <c r="BK125" s="159">
        <f>BK126+BK206</f>
        <v>0</v>
      </c>
    </row>
    <row r="126" spans="2:65" s="9" customFormat="1" ht="37.35" customHeight="1">
      <c r="B126" s="160"/>
      <c r="C126" s="161"/>
      <c r="D126" s="162" t="s">
        <v>121</v>
      </c>
      <c r="E126" s="162"/>
      <c r="F126" s="162"/>
      <c r="G126" s="162"/>
      <c r="H126" s="162"/>
      <c r="I126" s="162"/>
      <c r="J126" s="162"/>
      <c r="K126" s="162"/>
      <c r="L126" s="162"/>
      <c r="M126" s="162"/>
      <c r="N126" s="283">
        <f>BK126</f>
        <v>0</v>
      </c>
      <c r="O126" s="280"/>
      <c r="P126" s="280"/>
      <c r="Q126" s="280"/>
      <c r="R126" s="163"/>
      <c r="T126" s="164"/>
      <c r="U126" s="161"/>
      <c r="V126" s="161"/>
      <c r="W126" s="165">
        <f>W127+W150+W170+W176+W183+W196+W199+W201</f>
        <v>0</v>
      </c>
      <c r="X126" s="161"/>
      <c r="Y126" s="165">
        <f>Y127+Y150+Y170+Y176+Y183+Y196+Y199+Y201</f>
        <v>0</v>
      </c>
      <c r="Z126" s="161"/>
      <c r="AA126" s="166">
        <f>AA127+AA150+AA170+AA176+AA183+AA196+AA199+AA201</f>
        <v>0</v>
      </c>
      <c r="AR126" s="167" t="s">
        <v>83</v>
      </c>
      <c r="AT126" s="168" t="s">
        <v>76</v>
      </c>
      <c r="AU126" s="168" t="s">
        <v>77</v>
      </c>
      <c r="AY126" s="167" t="s">
        <v>163</v>
      </c>
      <c r="BK126" s="169">
        <f>BK127+BK150+BK170+BK176+BK183+BK196+BK199+BK201</f>
        <v>0</v>
      </c>
    </row>
    <row r="127" spans="2:65" s="9" customFormat="1" ht="19.899999999999999" customHeight="1">
      <c r="B127" s="160"/>
      <c r="C127" s="161"/>
      <c r="D127" s="170" t="s">
        <v>122</v>
      </c>
      <c r="E127" s="170"/>
      <c r="F127" s="170"/>
      <c r="G127" s="170"/>
      <c r="H127" s="170"/>
      <c r="I127" s="170"/>
      <c r="J127" s="170"/>
      <c r="K127" s="170"/>
      <c r="L127" s="170"/>
      <c r="M127" s="170"/>
      <c r="N127" s="303">
        <f>BK127</f>
        <v>0</v>
      </c>
      <c r="O127" s="304"/>
      <c r="P127" s="304"/>
      <c r="Q127" s="304"/>
      <c r="R127" s="163"/>
      <c r="T127" s="164"/>
      <c r="U127" s="161"/>
      <c r="V127" s="161"/>
      <c r="W127" s="165">
        <f>SUM(W128:W149)</f>
        <v>0</v>
      </c>
      <c r="X127" s="161"/>
      <c r="Y127" s="165">
        <f>SUM(Y128:Y149)</f>
        <v>0</v>
      </c>
      <c r="Z127" s="161"/>
      <c r="AA127" s="166">
        <f>SUM(AA128:AA149)</f>
        <v>0</v>
      </c>
      <c r="AR127" s="167" t="s">
        <v>83</v>
      </c>
      <c r="AT127" s="168" t="s">
        <v>76</v>
      </c>
      <c r="AU127" s="168" t="s">
        <v>83</v>
      </c>
      <c r="AY127" s="167" t="s">
        <v>163</v>
      </c>
      <c r="BK127" s="169">
        <f>SUM(BK128:BK149)</f>
        <v>0</v>
      </c>
    </row>
    <row r="128" spans="2:65" s="1" customFormat="1" ht="31.5" customHeight="1">
      <c r="B128" s="38"/>
      <c r="C128" s="171" t="s">
        <v>83</v>
      </c>
      <c r="D128" s="171" t="s">
        <v>164</v>
      </c>
      <c r="E128" s="172" t="s">
        <v>764</v>
      </c>
      <c r="F128" s="288" t="s">
        <v>765</v>
      </c>
      <c r="G128" s="288"/>
      <c r="H128" s="288"/>
      <c r="I128" s="288"/>
      <c r="J128" s="173" t="s">
        <v>167</v>
      </c>
      <c r="K128" s="174">
        <v>0.25</v>
      </c>
      <c r="L128" s="289">
        <v>0</v>
      </c>
      <c r="M128" s="290"/>
      <c r="N128" s="291">
        <f>ROUND(L128*K128,2)</f>
        <v>0</v>
      </c>
      <c r="O128" s="291"/>
      <c r="P128" s="291"/>
      <c r="Q128" s="291"/>
      <c r="R128" s="40"/>
      <c r="T128" s="175" t="s">
        <v>21</v>
      </c>
      <c r="U128" s="47" t="s">
        <v>44</v>
      </c>
      <c r="V128" s="39"/>
      <c r="W128" s="176">
        <f>V128*K128</f>
        <v>0</v>
      </c>
      <c r="X128" s="176">
        <v>0</v>
      </c>
      <c r="Y128" s="176">
        <f>X128*K128</f>
        <v>0</v>
      </c>
      <c r="Z128" s="176">
        <v>0</v>
      </c>
      <c r="AA128" s="177">
        <f>Z128*K128</f>
        <v>0</v>
      </c>
      <c r="AR128" s="21" t="s">
        <v>92</v>
      </c>
      <c r="AT128" s="21" t="s">
        <v>164</v>
      </c>
      <c r="AU128" s="21" t="s">
        <v>86</v>
      </c>
      <c r="AY128" s="21" t="s">
        <v>163</v>
      </c>
      <c r="BE128" s="113">
        <f>IF(U128="základná",N128,0)</f>
        <v>0</v>
      </c>
      <c r="BF128" s="113">
        <f>IF(U128="znížená",N128,0)</f>
        <v>0</v>
      </c>
      <c r="BG128" s="113">
        <f>IF(U128="zákl. prenesená",N128,0)</f>
        <v>0</v>
      </c>
      <c r="BH128" s="113">
        <f>IF(U128="zníž. prenesená",N128,0)</f>
        <v>0</v>
      </c>
      <c r="BI128" s="113">
        <f>IF(U128="nulová",N128,0)</f>
        <v>0</v>
      </c>
      <c r="BJ128" s="21" t="s">
        <v>86</v>
      </c>
      <c r="BK128" s="113">
        <f>ROUND(L128*K128,2)</f>
        <v>0</v>
      </c>
      <c r="BL128" s="21" t="s">
        <v>92</v>
      </c>
      <c r="BM128" s="21" t="s">
        <v>86</v>
      </c>
    </row>
    <row r="129" spans="2:65" s="1" customFormat="1" ht="31.5" customHeight="1">
      <c r="B129" s="38"/>
      <c r="C129" s="171" t="s">
        <v>86</v>
      </c>
      <c r="D129" s="171" t="s">
        <v>164</v>
      </c>
      <c r="E129" s="172" t="s">
        <v>766</v>
      </c>
      <c r="F129" s="288" t="s">
        <v>767</v>
      </c>
      <c r="G129" s="288"/>
      <c r="H129" s="288"/>
      <c r="I129" s="288"/>
      <c r="J129" s="173" t="s">
        <v>167</v>
      </c>
      <c r="K129" s="174">
        <v>6.2720000000000002</v>
      </c>
      <c r="L129" s="289">
        <v>0</v>
      </c>
      <c r="M129" s="290"/>
      <c r="N129" s="291">
        <f>ROUND(L129*K129,2)</f>
        <v>0</v>
      </c>
      <c r="O129" s="291"/>
      <c r="P129" s="291"/>
      <c r="Q129" s="291"/>
      <c r="R129" s="40"/>
      <c r="T129" s="175" t="s">
        <v>21</v>
      </c>
      <c r="U129" s="47" t="s">
        <v>44</v>
      </c>
      <c r="V129" s="39"/>
      <c r="W129" s="176">
        <f>V129*K129</f>
        <v>0</v>
      </c>
      <c r="X129" s="176">
        <v>0</v>
      </c>
      <c r="Y129" s="176">
        <f>X129*K129</f>
        <v>0</v>
      </c>
      <c r="Z129" s="176">
        <v>0</v>
      </c>
      <c r="AA129" s="177">
        <f>Z129*K129</f>
        <v>0</v>
      </c>
      <c r="AR129" s="21" t="s">
        <v>92</v>
      </c>
      <c r="AT129" s="21" t="s">
        <v>164</v>
      </c>
      <c r="AU129" s="21" t="s">
        <v>86</v>
      </c>
      <c r="AY129" s="21" t="s">
        <v>163</v>
      </c>
      <c r="BE129" s="113">
        <f>IF(U129="základná",N129,0)</f>
        <v>0</v>
      </c>
      <c r="BF129" s="113">
        <f>IF(U129="znížená",N129,0)</f>
        <v>0</v>
      </c>
      <c r="BG129" s="113">
        <f>IF(U129="zákl. prenesená",N129,0)</f>
        <v>0</v>
      </c>
      <c r="BH129" s="113">
        <f>IF(U129="zníž. prenesená",N129,0)</f>
        <v>0</v>
      </c>
      <c r="BI129" s="113">
        <f>IF(U129="nulová",N129,0)</f>
        <v>0</v>
      </c>
      <c r="BJ129" s="21" t="s">
        <v>86</v>
      </c>
      <c r="BK129" s="113">
        <f>ROUND(L129*K129,2)</f>
        <v>0</v>
      </c>
      <c r="BL129" s="21" t="s">
        <v>92</v>
      </c>
      <c r="BM129" s="21" t="s">
        <v>92</v>
      </c>
    </row>
    <row r="130" spans="2:65" s="10" customFormat="1" ht="22.5" customHeight="1">
      <c r="B130" s="178"/>
      <c r="C130" s="179"/>
      <c r="D130" s="179"/>
      <c r="E130" s="180" t="s">
        <v>21</v>
      </c>
      <c r="F130" s="292" t="s">
        <v>768</v>
      </c>
      <c r="G130" s="293"/>
      <c r="H130" s="293"/>
      <c r="I130" s="293"/>
      <c r="J130" s="179"/>
      <c r="K130" s="181">
        <v>6.2720000000000002</v>
      </c>
      <c r="L130" s="179"/>
      <c r="M130" s="179"/>
      <c r="N130" s="179"/>
      <c r="O130" s="179"/>
      <c r="P130" s="179"/>
      <c r="Q130" s="179"/>
      <c r="R130" s="182"/>
      <c r="T130" s="183"/>
      <c r="U130" s="179"/>
      <c r="V130" s="179"/>
      <c r="W130" s="179"/>
      <c r="X130" s="179"/>
      <c r="Y130" s="179"/>
      <c r="Z130" s="179"/>
      <c r="AA130" s="184"/>
      <c r="AT130" s="185" t="s">
        <v>170</v>
      </c>
      <c r="AU130" s="185" t="s">
        <v>86</v>
      </c>
      <c r="AV130" s="10" t="s">
        <v>86</v>
      </c>
      <c r="AW130" s="10" t="s">
        <v>34</v>
      </c>
      <c r="AX130" s="10" t="s">
        <v>77</v>
      </c>
      <c r="AY130" s="185" t="s">
        <v>163</v>
      </c>
    </row>
    <row r="131" spans="2:65" s="13" customFormat="1" ht="22.5" customHeight="1">
      <c r="B131" s="211"/>
      <c r="C131" s="212"/>
      <c r="D131" s="212"/>
      <c r="E131" s="213" t="s">
        <v>21</v>
      </c>
      <c r="F131" s="320" t="s">
        <v>671</v>
      </c>
      <c r="G131" s="321"/>
      <c r="H131" s="321"/>
      <c r="I131" s="321"/>
      <c r="J131" s="212"/>
      <c r="K131" s="214">
        <v>6.2720000000000002</v>
      </c>
      <c r="L131" s="212"/>
      <c r="M131" s="212"/>
      <c r="N131" s="212"/>
      <c r="O131" s="212"/>
      <c r="P131" s="212"/>
      <c r="Q131" s="212"/>
      <c r="R131" s="215"/>
      <c r="T131" s="216"/>
      <c r="U131" s="212"/>
      <c r="V131" s="212"/>
      <c r="W131" s="212"/>
      <c r="X131" s="212"/>
      <c r="Y131" s="212"/>
      <c r="Z131" s="212"/>
      <c r="AA131" s="217"/>
      <c r="AT131" s="218" t="s">
        <v>170</v>
      </c>
      <c r="AU131" s="218" t="s">
        <v>86</v>
      </c>
      <c r="AV131" s="13" t="s">
        <v>92</v>
      </c>
      <c r="AW131" s="13" t="s">
        <v>34</v>
      </c>
      <c r="AX131" s="13" t="s">
        <v>83</v>
      </c>
      <c r="AY131" s="218" t="s">
        <v>163</v>
      </c>
    </row>
    <row r="132" spans="2:65" s="1" customFormat="1" ht="31.5" customHeight="1">
      <c r="B132" s="38"/>
      <c r="C132" s="171" t="s">
        <v>89</v>
      </c>
      <c r="D132" s="171" t="s">
        <v>164</v>
      </c>
      <c r="E132" s="172" t="s">
        <v>165</v>
      </c>
      <c r="F132" s="288" t="s">
        <v>166</v>
      </c>
      <c r="G132" s="288"/>
      <c r="H132" s="288"/>
      <c r="I132" s="288"/>
      <c r="J132" s="173" t="s">
        <v>167</v>
      </c>
      <c r="K132" s="174">
        <v>25.088000000000001</v>
      </c>
      <c r="L132" s="289">
        <v>0</v>
      </c>
      <c r="M132" s="290"/>
      <c r="N132" s="291">
        <f>ROUND(L132*K132,2)</f>
        <v>0</v>
      </c>
      <c r="O132" s="291"/>
      <c r="P132" s="291"/>
      <c r="Q132" s="291"/>
      <c r="R132" s="40"/>
      <c r="T132" s="175" t="s">
        <v>21</v>
      </c>
      <c r="U132" s="47" t="s">
        <v>44</v>
      </c>
      <c r="V132" s="39"/>
      <c r="W132" s="176">
        <f>V132*K132</f>
        <v>0</v>
      </c>
      <c r="X132" s="176">
        <v>0</v>
      </c>
      <c r="Y132" s="176">
        <f>X132*K132</f>
        <v>0</v>
      </c>
      <c r="Z132" s="176">
        <v>0</v>
      </c>
      <c r="AA132" s="177">
        <f>Z132*K132</f>
        <v>0</v>
      </c>
      <c r="AR132" s="21" t="s">
        <v>92</v>
      </c>
      <c r="AT132" s="21" t="s">
        <v>164</v>
      </c>
      <c r="AU132" s="21" t="s">
        <v>86</v>
      </c>
      <c r="AY132" s="21" t="s">
        <v>163</v>
      </c>
      <c r="BE132" s="113">
        <f>IF(U132="základná",N132,0)</f>
        <v>0</v>
      </c>
      <c r="BF132" s="113">
        <f>IF(U132="znížená",N132,0)</f>
        <v>0</v>
      </c>
      <c r="BG132" s="113">
        <f>IF(U132="zákl. prenesená",N132,0)</f>
        <v>0</v>
      </c>
      <c r="BH132" s="113">
        <f>IF(U132="zníž. prenesená",N132,0)</f>
        <v>0</v>
      </c>
      <c r="BI132" s="113">
        <f>IF(U132="nulová",N132,0)</f>
        <v>0</v>
      </c>
      <c r="BJ132" s="21" t="s">
        <v>86</v>
      </c>
      <c r="BK132" s="113">
        <f>ROUND(L132*K132,2)</f>
        <v>0</v>
      </c>
      <c r="BL132" s="21" t="s">
        <v>92</v>
      </c>
      <c r="BM132" s="21" t="s">
        <v>186</v>
      </c>
    </row>
    <row r="133" spans="2:65" s="1" customFormat="1" ht="31.5" customHeight="1">
      <c r="B133" s="38"/>
      <c r="C133" s="171" t="s">
        <v>92</v>
      </c>
      <c r="D133" s="171" t="s">
        <v>164</v>
      </c>
      <c r="E133" s="172" t="s">
        <v>769</v>
      </c>
      <c r="F133" s="288" t="s">
        <v>770</v>
      </c>
      <c r="G133" s="288"/>
      <c r="H133" s="288"/>
      <c r="I133" s="288"/>
      <c r="J133" s="173" t="s">
        <v>167</v>
      </c>
      <c r="K133" s="174">
        <v>25.088000000000001</v>
      </c>
      <c r="L133" s="289">
        <v>0</v>
      </c>
      <c r="M133" s="290"/>
      <c r="N133" s="291">
        <f>ROUND(L133*K133,2)</f>
        <v>0</v>
      </c>
      <c r="O133" s="291"/>
      <c r="P133" s="291"/>
      <c r="Q133" s="291"/>
      <c r="R133" s="40"/>
      <c r="T133" s="175" t="s">
        <v>21</v>
      </c>
      <c r="U133" s="47" t="s">
        <v>44</v>
      </c>
      <c r="V133" s="39"/>
      <c r="W133" s="176">
        <f>V133*K133</f>
        <v>0</v>
      </c>
      <c r="X133" s="176">
        <v>0</v>
      </c>
      <c r="Y133" s="176">
        <f>X133*K133</f>
        <v>0</v>
      </c>
      <c r="Z133" s="176">
        <v>0</v>
      </c>
      <c r="AA133" s="177">
        <f>Z133*K133</f>
        <v>0</v>
      </c>
      <c r="AR133" s="21" t="s">
        <v>92</v>
      </c>
      <c r="AT133" s="21" t="s">
        <v>164</v>
      </c>
      <c r="AU133" s="21" t="s">
        <v>86</v>
      </c>
      <c r="AY133" s="21" t="s">
        <v>163</v>
      </c>
      <c r="BE133" s="113">
        <f>IF(U133="základná",N133,0)</f>
        <v>0</v>
      </c>
      <c r="BF133" s="113">
        <f>IF(U133="znížená",N133,0)</f>
        <v>0</v>
      </c>
      <c r="BG133" s="113">
        <f>IF(U133="zákl. prenesená",N133,0)</f>
        <v>0</v>
      </c>
      <c r="BH133" s="113">
        <f>IF(U133="zníž. prenesená",N133,0)</f>
        <v>0</v>
      </c>
      <c r="BI133" s="113">
        <f>IF(U133="nulová",N133,0)</f>
        <v>0</v>
      </c>
      <c r="BJ133" s="21" t="s">
        <v>86</v>
      </c>
      <c r="BK133" s="113">
        <f>ROUND(L133*K133,2)</f>
        <v>0</v>
      </c>
      <c r="BL133" s="21" t="s">
        <v>92</v>
      </c>
      <c r="BM133" s="21" t="s">
        <v>199</v>
      </c>
    </row>
    <row r="134" spans="2:65" s="1" customFormat="1" ht="31.5" customHeight="1">
      <c r="B134" s="38"/>
      <c r="C134" s="171" t="s">
        <v>95</v>
      </c>
      <c r="D134" s="171" t="s">
        <v>164</v>
      </c>
      <c r="E134" s="172" t="s">
        <v>771</v>
      </c>
      <c r="F134" s="288" t="s">
        <v>772</v>
      </c>
      <c r="G134" s="288"/>
      <c r="H134" s="288"/>
      <c r="I134" s="288"/>
      <c r="J134" s="173" t="s">
        <v>167</v>
      </c>
      <c r="K134" s="174">
        <v>1.4</v>
      </c>
      <c r="L134" s="289">
        <v>0</v>
      </c>
      <c r="M134" s="290"/>
      <c r="N134" s="291">
        <f>ROUND(L134*K134,2)</f>
        <v>0</v>
      </c>
      <c r="O134" s="291"/>
      <c r="P134" s="291"/>
      <c r="Q134" s="291"/>
      <c r="R134" s="40"/>
      <c r="T134" s="175" t="s">
        <v>21</v>
      </c>
      <c r="U134" s="47" t="s">
        <v>44</v>
      </c>
      <c r="V134" s="39"/>
      <c r="W134" s="176">
        <f>V134*K134</f>
        <v>0</v>
      </c>
      <c r="X134" s="176">
        <v>0</v>
      </c>
      <c r="Y134" s="176">
        <f>X134*K134</f>
        <v>0</v>
      </c>
      <c r="Z134" s="176">
        <v>0</v>
      </c>
      <c r="AA134" s="177">
        <f>Z134*K134</f>
        <v>0</v>
      </c>
      <c r="AR134" s="21" t="s">
        <v>92</v>
      </c>
      <c r="AT134" s="21" t="s">
        <v>164</v>
      </c>
      <c r="AU134" s="21" t="s">
        <v>86</v>
      </c>
      <c r="AY134" s="21" t="s">
        <v>163</v>
      </c>
      <c r="BE134" s="113">
        <f>IF(U134="základná",N134,0)</f>
        <v>0</v>
      </c>
      <c r="BF134" s="113">
        <f>IF(U134="znížená",N134,0)</f>
        <v>0</v>
      </c>
      <c r="BG134" s="113">
        <f>IF(U134="zákl. prenesená",N134,0)</f>
        <v>0</v>
      </c>
      <c r="BH134" s="113">
        <f>IF(U134="zníž. prenesená",N134,0)</f>
        <v>0</v>
      </c>
      <c r="BI134" s="113">
        <f>IF(U134="nulová",N134,0)</f>
        <v>0</v>
      </c>
      <c r="BJ134" s="21" t="s">
        <v>86</v>
      </c>
      <c r="BK134" s="113">
        <f>ROUND(L134*K134,2)</f>
        <v>0</v>
      </c>
      <c r="BL134" s="21" t="s">
        <v>92</v>
      </c>
      <c r="BM134" s="21" t="s">
        <v>210</v>
      </c>
    </row>
    <row r="135" spans="2:65" s="10" customFormat="1" ht="22.5" customHeight="1">
      <c r="B135" s="178"/>
      <c r="C135" s="179"/>
      <c r="D135" s="179"/>
      <c r="E135" s="180" t="s">
        <v>21</v>
      </c>
      <c r="F135" s="292" t="s">
        <v>773</v>
      </c>
      <c r="G135" s="293"/>
      <c r="H135" s="293"/>
      <c r="I135" s="293"/>
      <c r="J135" s="179"/>
      <c r="K135" s="181">
        <v>1.4</v>
      </c>
      <c r="L135" s="179"/>
      <c r="M135" s="179"/>
      <c r="N135" s="179"/>
      <c r="O135" s="179"/>
      <c r="P135" s="179"/>
      <c r="Q135" s="179"/>
      <c r="R135" s="182"/>
      <c r="T135" s="183"/>
      <c r="U135" s="179"/>
      <c r="V135" s="179"/>
      <c r="W135" s="179"/>
      <c r="X135" s="179"/>
      <c r="Y135" s="179"/>
      <c r="Z135" s="179"/>
      <c r="AA135" s="184"/>
      <c r="AT135" s="185" t="s">
        <v>170</v>
      </c>
      <c r="AU135" s="185" t="s">
        <v>86</v>
      </c>
      <c r="AV135" s="10" t="s">
        <v>86</v>
      </c>
      <c r="AW135" s="10" t="s">
        <v>34</v>
      </c>
      <c r="AX135" s="10" t="s">
        <v>77</v>
      </c>
      <c r="AY135" s="185" t="s">
        <v>163</v>
      </c>
    </row>
    <row r="136" spans="2:65" s="13" customFormat="1" ht="22.5" customHeight="1">
      <c r="B136" s="211"/>
      <c r="C136" s="212"/>
      <c r="D136" s="212"/>
      <c r="E136" s="213" t="s">
        <v>21</v>
      </c>
      <c r="F136" s="320" t="s">
        <v>671</v>
      </c>
      <c r="G136" s="321"/>
      <c r="H136" s="321"/>
      <c r="I136" s="321"/>
      <c r="J136" s="212"/>
      <c r="K136" s="214">
        <v>1.4</v>
      </c>
      <c r="L136" s="212"/>
      <c r="M136" s="212"/>
      <c r="N136" s="212"/>
      <c r="O136" s="212"/>
      <c r="P136" s="212"/>
      <c r="Q136" s="212"/>
      <c r="R136" s="215"/>
      <c r="T136" s="216"/>
      <c r="U136" s="212"/>
      <c r="V136" s="212"/>
      <c r="W136" s="212"/>
      <c r="X136" s="212"/>
      <c r="Y136" s="212"/>
      <c r="Z136" s="212"/>
      <c r="AA136" s="217"/>
      <c r="AT136" s="218" t="s">
        <v>170</v>
      </c>
      <c r="AU136" s="218" t="s">
        <v>86</v>
      </c>
      <c r="AV136" s="13" t="s">
        <v>92</v>
      </c>
      <c r="AW136" s="13" t="s">
        <v>34</v>
      </c>
      <c r="AX136" s="13" t="s">
        <v>83</v>
      </c>
      <c r="AY136" s="218" t="s">
        <v>163</v>
      </c>
    </row>
    <row r="137" spans="2:65" s="1" customFormat="1" ht="31.5" customHeight="1">
      <c r="B137" s="38"/>
      <c r="C137" s="171" t="s">
        <v>186</v>
      </c>
      <c r="D137" s="171" t="s">
        <v>164</v>
      </c>
      <c r="E137" s="172" t="s">
        <v>774</v>
      </c>
      <c r="F137" s="288" t="s">
        <v>775</v>
      </c>
      <c r="G137" s="288"/>
      <c r="H137" s="288"/>
      <c r="I137" s="288"/>
      <c r="J137" s="173" t="s">
        <v>167</v>
      </c>
      <c r="K137" s="174">
        <v>1.4</v>
      </c>
      <c r="L137" s="289">
        <v>0</v>
      </c>
      <c r="M137" s="290"/>
      <c r="N137" s="291">
        <f t="shared" ref="N137:N144" si="5">ROUND(L137*K137,2)</f>
        <v>0</v>
      </c>
      <c r="O137" s="291"/>
      <c r="P137" s="291"/>
      <c r="Q137" s="291"/>
      <c r="R137" s="40"/>
      <c r="T137" s="175" t="s">
        <v>21</v>
      </c>
      <c r="U137" s="47" t="s">
        <v>44</v>
      </c>
      <c r="V137" s="39"/>
      <c r="W137" s="176">
        <f t="shared" ref="W137:W144" si="6">V137*K137</f>
        <v>0</v>
      </c>
      <c r="X137" s="176">
        <v>0</v>
      </c>
      <c r="Y137" s="176">
        <f t="shared" ref="Y137:Y144" si="7">X137*K137</f>
        <v>0</v>
      </c>
      <c r="Z137" s="176">
        <v>0</v>
      </c>
      <c r="AA137" s="177">
        <f t="shared" ref="AA137:AA144" si="8">Z137*K137</f>
        <v>0</v>
      </c>
      <c r="AR137" s="21" t="s">
        <v>92</v>
      </c>
      <c r="AT137" s="21" t="s">
        <v>164</v>
      </c>
      <c r="AU137" s="21" t="s">
        <v>86</v>
      </c>
      <c r="AY137" s="21" t="s">
        <v>163</v>
      </c>
      <c r="BE137" s="113">
        <f t="shared" ref="BE137:BE144" si="9">IF(U137="základná",N137,0)</f>
        <v>0</v>
      </c>
      <c r="BF137" s="113">
        <f t="shared" ref="BF137:BF144" si="10">IF(U137="znížená",N137,0)</f>
        <v>0</v>
      </c>
      <c r="BG137" s="113">
        <f t="shared" ref="BG137:BG144" si="11">IF(U137="zákl. prenesená",N137,0)</f>
        <v>0</v>
      </c>
      <c r="BH137" s="113">
        <f t="shared" ref="BH137:BH144" si="12">IF(U137="zníž. prenesená",N137,0)</f>
        <v>0</v>
      </c>
      <c r="BI137" s="113">
        <f t="shared" ref="BI137:BI144" si="13">IF(U137="nulová",N137,0)</f>
        <v>0</v>
      </c>
      <c r="BJ137" s="21" t="s">
        <v>86</v>
      </c>
      <c r="BK137" s="113">
        <f t="shared" ref="BK137:BK144" si="14">ROUND(L137*K137,2)</f>
        <v>0</v>
      </c>
      <c r="BL137" s="21" t="s">
        <v>92</v>
      </c>
      <c r="BM137" s="21" t="s">
        <v>221</v>
      </c>
    </row>
    <row r="138" spans="2:65" s="1" customFormat="1" ht="44.25" customHeight="1">
      <c r="B138" s="38"/>
      <c r="C138" s="171" t="s">
        <v>191</v>
      </c>
      <c r="D138" s="171" t="s">
        <v>164</v>
      </c>
      <c r="E138" s="172" t="s">
        <v>776</v>
      </c>
      <c r="F138" s="288" t="s">
        <v>777</v>
      </c>
      <c r="G138" s="288"/>
      <c r="H138" s="288"/>
      <c r="I138" s="288"/>
      <c r="J138" s="173" t="s">
        <v>167</v>
      </c>
      <c r="K138" s="174">
        <v>32.76</v>
      </c>
      <c r="L138" s="289">
        <v>0</v>
      </c>
      <c r="M138" s="290"/>
      <c r="N138" s="291">
        <f t="shared" si="5"/>
        <v>0</v>
      </c>
      <c r="O138" s="291"/>
      <c r="P138" s="291"/>
      <c r="Q138" s="291"/>
      <c r="R138" s="40"/>
      <c r="T138" s="175" t="s">
        <v>21</v>
      </c>
      <c r="U138" s="47" t="s">
        <v>44</v>
      </c>
      <c r="V138" s="39"/>
      <c r="W138" s="176">
        <f t="shared" si="6"/>
        <v>0</v>
      </c>
      <c r="X138" s="176">
        <v>0</v>
      </c>
      <c r="Y138" s="176">
        <f t="shared" si="7"/>
        <v>0</v>
      </c>
      <c r="Z138" s="176">
        <v>0</v>
      </c>
      <c r="AA138" s="177">
        <f t="shared" si="8"/>
        <v>0</v>
      </c>
      <c r="AR138" s="21" t="s">
        <v>92</v>
      </c>
      <c r="AT138" s="21" t="s">
        <v>164</v>
      </c>
      <c r="AU138" s="21" t="s">
        <v>86</v>
      </c>
      <c r="AY138" s="21" t="s">
        <v>163</v>
      </c>
      <c r="BE138" s="113">
        <f t="shared" si="9"/>
        <v>0</v>
      </c>
      <c r="BF138" s="113">
        <f t="shared" si="10"/>
        <v>0</v>
      </c>
      <c r="BG138" s="113">
        <f t="shared" si="11"/>
        <v>0</v>
      </c>
      <c r="BH138" s="113">
        <f t="shared" si="12"/>
        <v>0</v>
      </c>
      <c r="BI138" s="113">
        <f t="shared" si="13"/>
        <v>0</v>
      </c>
      <c r="BJ138" s="21" t="s">
        <v>86</v>
      </c>
      <c r="BK138" s="113">
        <f t="shared" si="14"/>
        <v>0</v>
      </c>
      <c r="BL138" s="21" t="s">
        <v>92</v>
      </c>
      <c r="BM138" s="21" t="s">
        <v>236</v>
      </c>
    </row>
    <row r="139" spans="2:65" s="1" customFormat="1" ht="31.5" customHeight="1">
      <c r="B139" s="38"/>
      <c r="C139" s="171" t="s">
        <v>199</v>
      </c>
      <c r="D139" s="171" t="s">
        <v>164</v>
      </c>
      <c r="E139" s="172" t="s">
        <v>778</v>
      </c>
      <c r="F139" s="288" t="s">
        <v>779</v>
      </c>
      <c r="G139" s="288"/>
      <c r="H139" s="288"/>
      <c r="I139" s="288"/>
      <c r="J139" s="173" t="s">
        <v>167</v>
      </c>
      <c r="K139" s="174">
        <v>32.76</v>
      </c>
      <c r="L139" s="289">
        <v>0</v>
      </c>
      <c r="M139" s="290"/>
      <c r="N139" s="291">
        <f t="shared" si="5"/>
        <v>0</v>
      </c>
      <c r="O139" s="291"/>
      <c r="P139" s="291"/>
      <c r="Q139" s="291"/>
      <c r="R139" s="40"/>
      <c r="T139" s="175" t="s">
        <v>21</v>
      </c>
      <c r="U139" s="47" t="s">
        <v>44</v>
      </c>
      <c r="V139" s="39"/>
      <c r="W139" s="176">
        <f t="shared" si="6"/>
        <v>0</v>
      </c>
      <c r="X139" s="176">
        <v>0</v>
      </c>
      <c r="Y139" s="176">
        <f t="shared" si="7"/>
        <v>0</v>
      </c>
      <c r="Z139" s="176">
        <v>0</v>
      </c>
      <c r="AA139" s="177">
        <f t="shared" si="8"/>
        <v>0</v>
      </c>
      <c r="AR139" s="21" t="s">
        <v>92</v>
      </c>
      <c r="AT139" s="21" t="s">
        <v>164</v>
      </c>
      <c r="AU139" s="21" t="s">
        <v>86</v>
      </c>
      <c r="AY139" s="21" t="s">
        <v>163</v>
      </c>
      <c r="BE139" s="113">
        <f t="shared" si="9"/>
        <v>0</v>
      </c>
      <c r="BF139" s="113">
        <f t="shared" si="10"/>
        <v>0</v>
      </c>
      <c r="BG139" s="113">
        <f t="shared" si="11"/>
        <v>0</v>
      </c>
      <c r="BH139" s="113">
        <f t="shared" si="12"/>
        <v>0</v>
      </c>
      <c r="BI139" s="113">
        <f t="shared" si="13"/>
        <v>0</v>
      </c>
      <c r="BJ139" s="21" t="s">
        <v>86</v>
      </c>
      <c r="BK139" s="113">
        <f t="shared" si="14"/>
        <v>0</v>
      </c>
      <c r="BL139" s="21" t="s">
        <v>92</v>
      </c>
      <c r="BM139" s="21" t="s">
        <v>244</v>
      </c>
    </row>
    <row r="140" spans="2:65" s="1" customFormat="1" ht="31.5" customHeight="1">
      <c r="B140" s="38"/>
      <c r="C140" s="171" t="s">
        <v>204</v>
      </c>
      <c r="D140" s="171" t="s">
        <v>164</v>
      </c>
      <c r="E140" s="172" t="s">
        <v>780</v>
      </c>
      <c r="F140" s="288" t="s">
        <v>781</v>
      </c>
      <c r="G140" s="288"/>
      <c r="H140" s="288"/>
      <c r="I140" s="288"/>
      <c r="J140" s="173" t="s">
        <v>167</v>
      </c>
      <c r="K140" s="174">
        <v>32.76</v>
      </c>
      <c r="L140" s="289">
        <v>0</v>
      </c>
      <c r="M140" s="290"/>
      <c r="N140" s="291">
        <f t="shared" si="5"/>
        <v>0</v>
      </c>
      <c r="O140" s="291"/>
      <c r="P140" s="291"/>
      <c r="Q140" s="291"/>
      <c r="R140" s="40"/>
      <c r="T140" s="175" t="s">
        <v>21</v>
      </c>
      <c r="U140" s="47" t="s">
        <v>44</v>
      </c>
      <c r="V140" s="39"/>
      <c r="W140" s="176">
        <f t="shared" si="6"/>
        <v>0</v>
      </c>
      <c r="X140" s="176">
        <v>0</v>
      </c>
      <c r="Y140" s="176">
        <f t="shared" si="7"/>
        <v>0</v>
      </c>
      <c r="Z140" s="176">
        <v>0</v>
      </c>
      <c r="AA140" s="177">
        <f t="shared" si="8"/>
        <v>0</v>
      </c>
      <c r="AR140" s="21" t="s">
        <v>92</v>
      </c>
      <c r="AT140" s="21" t="s">
        <v>164</v>
      </c>
      <c r="AU140" s="21" t="s">
        <v>86</v>
      </c>
      <c r="AY140" s="21" t="s">
        <v>163</v>
      </c>
      <c r="BE140" s="113">
        <f t="shared" si="9"/>
        <v>0</v>
      </c>
      <c r="BF140" s="113">
        <f t="shared" si="10"/>
        <v>0</v>
      </c>
      <c r="BG140" s="113">
        <f t="shared" si="11"/>
        <v>0</v>
      </c>
      <c r="BH140" s="113">
        <f t="shared" si="12"/>
        <v>0</v>
      </c>
      <c r="BI140" s="113">
        <f t="shared" si="13"/>
        <v>0</v>
      </c>
      <c r="BJ140" s="21" t="s">
        <v>86</v>
      </c>
      <c r="BK140" s="113">
        <f t="shared" si="14"/>
        <v>0</v>
      </c>
      <c r="BL140" s="21" t="s">
        <v>92</v>
      </c>
      <c r="BM140" s="21" t="s">
        <v>253</v>
      </c>
    </row>
    <row r="141" spans="2:65" s="1" customFormat="1" ht="44.25" customHeight="1">
      <c r="B141" s="38"/>
      <c r="C141" s="171" t="s">
        <v>210</v>
      </c>
      <c r="D141" s="171" t="s">
        <v>164</v>
      </c>
      <c r="E141" s="172" t="s">
        <v>782</v>
      </c>
      <c r="F141" s="288" t="s">
        <v>783</v>
      </c>
      <c r="G141" s="288"/>
      <c r="H141" s="288"/>
      <c r="I141" s="288"/>
      <c r="J141" s="173" t="s">
        <v>167</v>
      </c>
      <c r="K141" s="174">
        <v>32.76</v>
      </c>
      <c r="L141" s="289">
        <v>0</v>
      </c>
      <c r="M141" s="290"/>
      <c r="N141" s="291">
        <f t="shared" si="5"/>
        <v>0</v>
      </c>
      <c r="O141" s="291"/>
      <c r="P141" s="291"/>
      <c r="Q141" s="291"/>
      <c r="R141" s="40"/>
      <c r="T141" s="175" t="s">
        <v>21</v>
      </c>
      <c r="U141" s="47" t="s">
        <v>44</v>
      </c>
      <c r="V141" s="39"/>
      <c r="W141" s="176">
        <f t="shared" si="6"/>
        <v>0</v>
      </c>
      <c r="X141" s="176">
        <v>0</v>
      </c>
      <c r="Y141" s="176">
        <f t="shared" si="7"/>
        <v>0</v>
      </c>
      <c r="Z141" s="176">
        <v>0</v>
      </c>
      <c r="AA141" s="177">
        <f t="shared" si="8"/>
        <v>0</v>
      </c>
      <c r="AR141" s="21" t="s">
        <v>92</v>
      </c>
      <c r="AT141" s="21" t="s">
        <v>164</v>
      </c>
      <c r="AU141" s="21" t="s">
        <v>86</v>
      </c>
      <c r="AY141" s="21" t="s">
        <v>163</v>
      </c>
      <c r="BE141" s="113">
        <f t="shared" si="9"/>
        <v>0</v>
      </c>
      <c r="BF141" s="113">
        <f t="shared" si="10"/>
        <v>0</v>
      </c>
      <c r="BG141" s="113">
        <f t="shared" si="11"/>
        <v>0</v>
      </c>
      <c r="BH141" s="113">
        <f t="shared" si="12"/>
        <v>0</v>
      </c>
      <c r="BI141" s="113">
        <f t="shared" si="13"/>
        <v>0</v>
      </c>
      <c r="BJ141" s="21" t="s">
        <v>86</v>
      </c>
      <c r="BK141" s="113">
        <f t="shared" si="14"/>
        <v>0</v>
      </c>
      <c r="BL141" s="21" t="s">
        <v>92</v>
      </c>
      <c r="BM141" s="21" t="s">
        <v>10</v>
      </c>
    </row>
    <row r="142" spans="2:65" s="1" customFormat="1" ht="31.5" customHeight="1">
      <c r="B142" s="38"/>
      <c r="C142" s="171" t="s">
        <v>216</v>
      </c>
      <c r="D142" s="171" t="s">
        <v>164</v>
      </c>
      <c r="E142" s="172" t="s">
        <v>784</v>
      </c>
      <c r="F142" s="288" t="s">
        <v>785</v>
      </c>
      <c r="G142" s="288"/>
      <c r="H142" s="288"/>
      <c r="I142" s="288"/>
      <c r="J142" s="173" t="s">
        <v>261</v>
      </c>
      <c r="K142" s="174">
        <v>163.80000000000001</v>
      </c>
      <c r="L142" s="289">
        <v>0</v>
      </c>
      <c r="M142" s="290"/>
      <c r="N142" s="291">
        <f t="shared" si="5"/>
        <v>0</v>
      </c>
      <c r="O142" s="291"/>
      <c r="P142" s="291"/>
      <c r="Q142" s="291"/>
      <c r="R142" s="40"/>
      <c r="T142" s="175" t="s">
        <v>21</v>
      </c>
      <c r="U142" s="47" t="s">
        <v>44</v>
      </c>
      <c r="V142" s="39"/>
      <c r="W142" s="176">
        <f t="shared" si="6"/>
        <v>0</v>
      </c>
      <c r="X142" s="176">
        <v>0</v>
      </c>
      <c r="Y142" s="176">
        <f t="shared" si="7"/>
        <v>0</v>
      </c>
      <c r="Z142" s="176">
        <v>0</v>
      </c>
      <c r="AA142" s="177">
        <f t="shared" si="8"/>
        <v>0</v>
      </c>
      <c r="AR142" s="21" t="s">
        <v>92</v>
      </c>
      <c r="AT142" s="21" t="s">
        <v>164</v>
      </c>
      <c r="AU142" s="21" t="s">
        <v>86</v>
      </c>
      <c r="AY142" s="21" t="s">
        <v>163</v>
      </c>
      <c r="BE142" s="113">
        <f t="shared" si="9"/>
        <v>0</v>
      </c>
      <c r="BF142" s="113">
        <f t="shared" si="10"/>
        <v>0</v>
      </c>
      <c r="BG142" s="113">
        <f t="shared" si="11"/>
        <v>0</v>
      </c>
      <c r="BH142" s="113">
        <f t="shared" si="12"/>
        <v>0</v>
      </c>
      <c r="BI142" s="113">
        <f t="shared" si="13"/>
        <v>0</v>
      </c>
      <c r="BJ142" s="21" t="s">
        <v>86</v>
      </c>
      <c r="BK142" s="113">
        <f t="shared" si="14"/>
        <v>0</v>
      </c>
      <c r="BL142" s="21" t="s">
        <v>92</v>
      </c>
      <c r="BM142" s="21" t="s">
        <v>276</v>
      </c>
    </row>
    <row r="143" spans="2:65" s="1" customFormat="1" ht="22.5" customHeight="1">
      <c r="B143" s="38"/>
      <c r="C143" s="186" t="s">
        <v>221</v>
      </c>
      <c r="D143" s="186" t="s">
        <v>254</v>
      </c>
      <c r="E143" s="187" t="s">
        <v>786</v>
      </c>
      <c r="F143" s="296" t="s">
        <v>787</v>
      </c>
      <c r="G143" s="296"/>
      <c r="H143" s="296"/>
      <c r="I143" s="296"/>
      <c r="J143" s="188" t="s">
        <v>517</v>
      </c>
      <c r="K143" s="189">
        <v>5.0609999999999999</v>
      </c>
      <c r="L143" s="297">
        <v>0</v>
      </c>
      <c r="M143" s="298"/>
      <c r="N143" s="299">
        <f t="shared" si="5"/>
        <v>0</v>
      </c>
      <c r="O143" s="291"/>
      <c r="P143" s="291"/>
      <c r="Q143" s="291"/>
      <c r="R143" s="40"/>
      <c r="T143" s="175" t="s">
        <v>21</v>
      </c>
      <c r="U143" s="47" t="s">
        <v>44</v>
      </c>
      <c r="V143" s="39"/>
      <c r="W143" s="176">
        <f t="shared" si="6"/>
        <v>0</v>
      </c>
      <c r="X143" s="176">
        <v>0</v>
      </c>
      <c r="Y143" s="176">
        <f t="shared" si="7"/>
        <v>0</v>
      </c>
      <c r="Z143" s="176">
        <v>0</v>
      </c>
      <c r="AA143" s="177">
        <f t="shared" si="8"/>
        <v>0</v>
      </c>
      <c r="AR143" s="21" t="s">
        <v>199</v>
      </c>
      <c r="AT143" s="21" t="s">
        <v>254</v>
      </c>
      <c r="AU143" s="21" t="s">
        <v>86</v>
      </c>
      <c r="AY143" s="21" t="s">
        <v>163</v>
      </c>
      <c r="BE143" s="113">
        <f t="shared" si="9"/>
        <v>0</v>
      </c>
      <c r="BF143" s="113">
        <f t="shared" si="10"/>
        <v>0</v>
      </c>
      <c r="BG143" s="113">
        <f t="shared" si="11"/>
        <v>0</v>
      </c>
      <c r="BH143" s="113">
        <f t="shared" si="12"/>
        <v>0</v>
      </c>
      <c r="BI143" s="113">
        <f t="shared" si="13"/>
        <v>0</v>
      </c>
      <c r="BJ143" s="21" t="s">
        <v>86</v>
      </c>
      <c r="BK143" s="113">
        <f t="shared" si="14"/>
        <v>0</v>
      </c>
      <c r="BL143" s="21" t="s">
        <v>92</v>
      </c>
      <c r="BM143" s="21" t="s">
        <v>286</v>
      </c>
    </row>
    <row r="144" spans="2:65" s="1" customFormat="1" ht="31.5" customHeight="1">
      <c r="B144" s="38"/>
      <c r="C144" s="171" t="s">
        <v>231</v>
      </c>
      <c r="D144" s="171" t="s">
        <v>164</v>
      </c>
      <c r="E144" s="172" t="s">
        <v>788</v>
      </c>
      <c r="F144" s="288" t="s">
        <v>789</v>
      </c>
      <c r="G144" s="288"/>
      <c r="H144" s="288"/>
      <c r="I144" s="288"/>
      <c r="J144" s="173" t="s">
        <v>261</v>
      </c>
      <c r="K144" s="174">
        <v>62.72</v>
      </c>
      <c r="L144" s="289">
        <v>0</v>
      </c>
      <c r="M144" s="290"/>
      <c r="N144" s="291">
        <f t="shared" si="5"/>
        <v>0</v>
      </c>
      <c r="O144" s="291"/>
      <c r="P144" s="291"/>
      <c r="Q144" s="291"/>
      <c r="R144" s="40"/>
      <c r="T144" s="175" t="s">
        <v>21</v>
      </c>
      <c r="U144" s="47" t="s">
        <v>44</v>
      </c>
      <c r="V144" s="39"/>
      <c r="W144" s="176">
        <f t="shared" si="6"/>
        <v>0</v>
      </c>
      <c r="X144" s="176">
        <v>0</v>
      </c>
      <c r="Y144" s="176">
        <f t="shared" si="7"/>
        <v>0</v>
      </c>
      <c r="Z144" s="176">
        <v>0</v>
      </c>
      <c r="AA144" s="177">
        <f t="shared" si="8"/>
        <v>0</v>
      </c>
      <c r="AR144" s="21" t="s">
        <v>92</v>
      </c>
      <c r="AT144" s="21" t="s">
        <v>164</v>
      </c>
      <c r="AU144" s="21" t="s">
        <v>86</v>
      </c>
      <c r="AY144" s="21" t="s">
        <v>163</v>
      </c>
      <c r="BE144" s="113">
        <f t="shared" si="9"/>
        <v>0</v>
      </c>
      <c r="BF144" s="113">
        <f t="shared" si="10"/>
        <v>0</v>
      </c>
      <c r="BG144" s="113">
        <f t="shared" si="11"/>
        <v>0</v>
      </c>
      <c r="BH144" s="113">
        <f t="shared" si="12"/>
        <v>0</v>
      </c>
      <c r="BI144" s="113">
        <f t="shared" si="13"/>
        <v>0</v>
      </c>
      <c r="BJ144" s="21" t="s">
        <v>86</v>
      </c>
      <c r="BK144" s="113">
        <f t="shared" si="14"/>
        <v>0</v>
      </c>
      <c r="BL144" s="21" t="s">
        <v>92</v>
      </c>
      <c r="BM144" s="21" t="s">
        <v>307</v>
      </c>
    </row>
    <row r="145" spans="2:65" s="10" customFormat="1" ht="22.5" customHeight="1">
      <c r="B145" s="178"/>
      <c r="C145" s="179"/>
      <c r="D145" s="179"/>
      <c r="E145" s="180" t="s">
        <v>21</v>
      </c>
      <c r="F145" s="292" t="s">
        <v>790</v>
      </c>
      <c r="G145" s="293"/>
      <c r="H145" s="293"/>
      <c r="I145" s="293"/>
      <c r="J145" s="179"/>
      <c r="K145" s="181">
        <v>62.72</v>
      </c>
      <c r="L145" s="179"/>
      <c r="M145" s="179"/>
      <c r="N145" s="179"/>
      <c r="O145" s="179"/>
      <c r="P145" s="179"/>
      <c r="Q145" s="179"/>
      <c r="R145" s="182"/>
      <c r="T145" s="183"/>
      <c r="U145" s="179"/>
      <c r="V145" s="179"/>
      <c r="W145" s="179"/>
      <c r="X145" s="179"/>
      <c r="Y145" s="179"/>
      <c r="Z145" s="179"/>
      <c r="AA145" s="184"/>
      <c r="AT145" s="185" t="s">
        <v>170</v>
      </c>
      <c r="AU145" s="185" t="s">
        <v>86</v>
      </c>
      <c r="AV145" s="10" t="s">
        <v>86</v>
      </c>
      <c r="AW145" s="10" t="s">
        <v>34</v>
      </c>
      <c r="AX145" s="10" t="s">
        <v>77</v>
      </c>
      <c r="AY145" s="185" t="s">
        <v>163</v>
      </c>
    </row>
    <row r="146" spans="2:65" s="13" customFormat="1" ht="22.5" customHeight="1">
      <c r="B146" s="211"/>
      <c r="C146" s="212"/>
      <c r="D146" s="212"/>
      <c r="E146" s="213" t="s">
        <v>21</v>
      </c>
      <c r="F146" s="320" t="s">
        <v>671</v>
      </c>
      <c r="G146" s="321"/>
      <c r="H146" s="321"/>
      <c r="I146" s="321"/>
      <c r="J146" s="212"/>
      <c r="K146" s="214">
        <v>62.72</v>
      </c>
      <c r="L146" s="212"/>
      <c r="M146" s="212"/>
      <c r="N146" s="212"/>
      <c r="O146" s="212"/>
      <c r="P146" s="212"/>
      <c r="Q146" s="212"/>
      <c r="R146" s="215"/>
      <c r="T146" s="216"/>
      <c r="U146" s="212"/>
      <c r="V146" s="212"/>
      <c r="W146" s="212"/>
      <c r="X146" s="212"/>
      <c r="Y146" s="212"/>
      <c r="Z146" s="212"/>
      <c r="AA146" s="217"/>
      <c r="AT146" s="218" t="s">
        <v>170</v>
      </c>
      <c r="AU146" s="218" t="s">
        <v>86</v>
      </c>
      <c r="AV146" s="13" t="s">
        <v>92</v>
      </c>
      <c r="AW146" s="13" t="s">
        <v>34</v>
      </c>
      <c r="AX146" s="13" t="s">
        <v>83</v>
      </c>
      <c r="AY146" s="218" t="s">
        <v>163</v>
      </c>
    </row>
    <row r="147" spans="2:65" s="1" customFormat="1" ht="31.5" customHeight="1">
      <c r="B147" s="38"/>
      <c r="C147" s="171" t="s">
        <v>236</v>
      </c>
      <c r="D147" s="171" t="s">
        <v>164</v>
      </c>
      <c r="E147" s="172" t="s">
        <v>791</v>
      </c>
      <c r="F147" s="288" t="s">
        <v>792</v>
      </c>
      <c r="G147" s="288"/>
      <c r="H147" s="288"/>
      <c r="I147" s="288"/>
      <c r="J147" s="173" t="s">
        <v>261</v>
      </c>
      <c r="K147" s="174">
        <v>163.80000000000001</v>
      </c>
      <c r="L147" s="289">
        <v>0</v>
      </c>
      <c r="M147" s="290"/>
      <c r="N147" s="291">
        <f>ROUND(L147*K147,2)</f>
        <v>0</v>
      </c>
      <c r="O147" s="291"/>
      <c r="P147" s="291"/>
      <c r="Q147" s="291"/>
      <c r="R147" s="40"/>
      <c r="T147" s="175" t="s">
        <v>21</v>
      </c>
      <c r="U147" s="47" t="s">
        <v>44</v>
      </c>
      <c r="V147" s="39"/>
      <c r="W147" s="176">
        <f>V147*K147</f>
        <v>0</v>
      </c>
      <c r="X147" s="176">
        <v>0</v>
      </c>
      <c r="Y147" s="176">
        <f>X147*K147</f>
        <v>0</v>
      </c>
      <c r="Z147" s="176">
        <v>0</v>
      </c>
      <c r="AA147" s="177">
        <f>Z147*K147</f>
        <v>0</v>
      </c>
      <c r="AR147" s="21" t="s">
        <v>92</v>
      </c>
      <c r="AT147" s="21" t="s">
        <v>164</v>
      </c>
      <c r="AU147" s="21" t="s">
        <v>86</v>
      </c>
      <c r="AY147" s="21" t="s">
        <v>163</v>
      </c>
      <c r="BE147" s="113">
        <f>IF(U147="základná",N147,0)</f>
        <v>0</v>
      </c>
      <c r="BF147" s="113">
        <f>IF(U147="znížená",N147,0)</f>
        <v>0</v>
      </c>
      <c r="BG147" s="113">
        <f>IF(U147="zákl. prenesená",N147,0)</f>
        <v>0</v>
      </c>
      <c r="BH147" s="113">
        <f>IF(U147="zníž. prenesená",N147,0)</f>
        <v>0</v>
      </c>
      <c r="BI147" s="113">
        <f>IF(U147="nulová",N147,0)</f>
        <v>0</v>
      </c>
      <c r="BJ147" s="21" t="s">
        <v>86</v>
      </c>
      <c r="BK147" s="113">
        <f>ROUND(L147*K147,2)</f>
        <v>0</v>
      </c>
      <c r="BL147" s="21" t="s">
        <v>92</v>
      </c>
      <c r="BM147" s="21" t="s">
        <v>317</v>
      </c>
    </row>
    <row r="148" spans="2:65" s="1" customFormat="1" ht="31.5" customHeight="1">
      <c r="B148" s="38"/>
      <c r="C148" s="171" t="s">
        <v>240</v>
      </c>
      <c r="D148" s="171" t="s">
        <v>164</v>
      </c>
      <c r="E148" s="172" t="s">
        <v>793</v>
      </c>
      <c r="F148" s="288" t="s">
        <v>794</v>
      </c>
      <c r="G148" s="288"/>
      <c r="H148" s="288"/>
      <c r="I148" s="288"/>
      <c r="J148" s="173" t="s">
        <v>261</v>
      </c>
      <c r="K148" s="174">
        <v>163.80000000000001</v>
      </c>
      <c r="L148" s="289">
        <v>0</v>
      </c>
      <c r="M148" s="290"/>
      <c r="N148" s="291">
        <f>ROUND(L148*K148,2)</f>
        <v>0</v>
      </c>
      <c r="O148" s="291"/>
      <c r="P148" s="291"/>
      <c r="Q148" s="291"/>
      <c r="R148" s="40"/>
      <c r="T148" s="175" t="s">
        <v>21</v>
      </c>
      <c r="U148" s="47" t="s">
        <v>44</v>
      </c>
      <c r="V148" s="39"/>
      <c r="W148" s="176">
        <f>V148*K148</f>
        <v>0</v>
      </c>
      <c r="X148" s="176">
        <v>0</v>
      </c>
      <c r="Y148" s="176">
        <f>X148*K148</f>
        <v>0</v>
      </c>
      <c r="Z148" s="176">
        <v>0</v>
      </c>
      <c r="AA148" s="177">
        <f>Z148*K148</f>
        <v>0</v>
      </c>
      <c r="AR148" s="21" t="s">
        <v>92</v>
      </c>
      <c r="AT148" s="21" t="s">
        <v>164</v>
      </c>
      <c r="AU148" s="21" t="s">
        <v>86</v>
      </c>
      <c r="AY148" s="21" t="s">
        <v>163</v>
      </c>
      <c r="BE148" s="113">
        <f>IF(U148="základná",N148,0)</f>
        <v>0</v>
      </c>
      <c r="BF148" s="113">
        <f>IF(U148="znížená",N148,0)</f>
        <v>0</v>
      </c>
      <c r="BG148" s="113">
        <f>IF(U148="zákl. prenesená",N148,0)</f>
        <v>0</v>
      </c>
      <c r="BH148" s="113">
        <f>IF(U148="zníž. prenesená",N148,0)</f>
        <v>0</v>
      </c>
      <c r="BI148" s="113">
        <f>IF(U148="nulová",N148,0)</f>
        <v>0</v>
      </c>
      <c r="BJ148" s="21" t="s">
        <v>86</v>
      </c>
      <c r="BK148" s="113">
        <f>ROUND(L148*K148,2)</f>
        <v>0</v>
      </c>
      <c r="BL148" s="21" t="s">
        <v>92</v>
      </c>
      <c r="BM148" s="21" t="s">
        <v>326</v>
      </c>
    </row>
    <row r="149" spans="2:65" s="1" customFormat="1" ht="31.5" customHeight="1">
      <c r="B149" s="38"/>
      <c r="C149" s="171" t="s">
        <v>244</v>
      </c>
      <c r="D149" s="171" t="s">
        <v>164</v>
      </c>
      <c r="E149" s="172" t="s">
        <v>795</v>
      </c>
      <c r="F149" s="288" t="s">
        <v>796</v>
      </c>
      <c r="G149" s="288"/>
      <c r="H149" s="288"/>
      <c r="I149" s="288"/>
      <c r="J149" s="173" t="s">
        <v>261</v>
      </c>
      <c r="K149" s="174">
        <v>163.80000000000001</v>
      </c>
      <c r="L149" s="289">
        <v>0</v>
      </c>
      <c r="M149" s="290"/>
      <c r="N149" s="291">
        <f>ROUND(L149*K149,2)</f>
        <v>0</v>
      </c>
      <c r="O149" s="291"/>
      <c r="P149" s="291"/>
      <c r="Q149" s="291"/>
      <c r="R149" s="40"/>
      <c r="T149" s="175" t="s">
        <v>21</v>
      </c>
      <c r="U149" s="47" t="s">
        <v>44</v>
      </c>
      <c r="V149" s="39"/>
      <c r="W149" s="176">
        <f>V149*K149</f>
        <v>0</v>
      </c>
      <c r="X149" s="176">
        <v>0</v>
      </c>
      <c r="Y149" s="176">
        <f>X149*K149</f>
        <v>0</v>
      </c>
      <c r="Z149" s="176">
        <v>0</v>
      </c>
      <c r="AA149" s="177">
        <f>Z149*K149</f>
        <v>0</v>
      </c>
      <c r="AR149" s="21" t="s">
        <v>92</v>
      </c>
      <c r="AT149" s="21" t="s">
        <v>164</v>
      </c>
      <c r="AU149" s="21" t="s">
        <v>86</v>
      </c>
      <c r="AY149" s="21" t="s">
        <v>163</v>
      </c>
      <c r="BE149" s="113">
        <f>IF(U149="základná",N149,0)</f>
        <v>0</v>
      </c>
      <c r="BF149" s="113">
        <f>IF(U149="znížená",N149,0)</f>
        <v>0</v>
      </c>
      <c r="BG149" s="113">
        <f>IF(U149="zákl. prenesená",N149,0)</f>
        <v>0</v>
      </c>
      <c r="BH149" s="113">
        <f>IF(U149="zníž. prenesená",N149,0)</f>
        <v>0</v>
      </c>
      <c r="BI149" s="113">
        <f>IF(U149="nulová",N149,0)</f>
        <v>0</v>
      </c>
      <c r="BJ149" s="21" t="s">
        <v>86</v>
      </c>
      <c r="BK149" s="113">
        <f>ROUND(L149*K149,2)</f>
        <v>0</v>
      </c>
      <c r="BL149" s="21" t="s">
        <v>92</v>
      </c>
      <c r="BM149" s="21" t="s">
        <v>337</v>
      </c>
    </row>
    <row r="150" spans="2:65" s="9" customFormat="1" ht="29.85" customHeight="1">
      <c r="B150" s="160"/>
      <c r="C150" s="161"/>
      <c r="D150" s="170" t="s">
        <v>123</v>
      </c>
      <c r="E150" s="170"/>
      <c r="F150" s="170"/>
      <c r="G150" s="170"/>
      <c r="H150" s="170"/>
      <c r="I150" s="170"/>
      <c r="J150" s="170"/>
      <c r="K150" s="170"/>
      <c r="L150" s="170"/>
      <c r="M150" s="170"/>
      <c r="N150" s="305">
        <f>BK150</f>
        <v>0</v>
      </c>
      <c r="O150" s="306"/>
      <c r="P150" s="306"/>
      <c r="Q150" s="306"/>
      <c r="R150" s="163"/>
      <c r="T150" s="164"/>
      <c r="U150" s="161"/>
      <c r="V150" s="161"/>
      <c r="W150" s="165">
        <f>SUM(W151:W169)</f>
        <v>0</v>
      </c>
      <c r="X150" s="161"/>
      <c r="Y150" s="165">
        <f>SUM(Y151:Y169)</f>
        <v>0</v>
      </c>
      <c r="Z150" s="161"/>
      <c r="AA150" s="166">
        <f>SUM(AA151:AA169)</f>
        <v>0</v>
      </c>
      <c r="AR150" s="167" t="s">
        <v>83</v>
      </c>
      <c r="AT150" s="168" t="s">
        <v>76</v>
      </c>
      <c r="AU150" s="168" t="s">
        <v>83</v>
      </c>
      <c r="AY150" s="167" t="s">
        <v>163</v>
      </c>
      <c r="BK150" s="169">
        <f>SUM(BK151:BK169)</f>
        <v>0</v>
      </c>
    </row>
    <row r="151" spans="2:65" s="1" customFormat="1" ht="44.25" customHeight="1">
      <c r="B151" s="38"/>
      <c r="C151" s="171" t="s">
        <v>248</v>
      </c>
      <c r="D151" s="171" t="s">
        <v>164</v>
      </c>
      <c r="E151" s="172" t="s">
        <v>797</v>
      </c>
      <c r="F151" s="288" t="s">
        <v>798</v>
      </c>
      <c r="G151" s="288"/>
      <c r="H151" s="288"/>
      <c r="I151" s="288"/>
      <c r="J151" s="173" t="s">
        <v>261</v>
      </c>
      <c r="K151" s="174">
        <v>62.72</v>
      </c>
      <c r="L151" s="289">
        <v>0</v>
      </c>
      <c r="M151" s="290"/>
      <c r="N151" s="291">
        <f>ROUND(L151*K151,2)</f>
        <v>0</v>
      </c>
      <c r="O151" s="291"/>
      <c r="P151" s="291"/>
      <c r="Q151" s="291"/>
      <c r="R151" s="40"/>
      <c r="T151" s="175" t="s">
        <v>21</v>
      </c>
      <c r="U151" s="47" t="s">
        <v>44</v>
      </c>
      <c r="V151" s="39"/>
      <c r="W151" s="176">
        <f>V151*K151</f>
        <v>0</v>
      </c>
      <c r="X151" s="176">
        <v>0</v>
      </c>
      <c r="Y151" s="176">
        <f>X151*K151</f>
        <v>0</v>
      </c>
      <c r="Z151" s="176">
        <v>0</v>
      </c>
      <c r="AA151" s="177">
        <f>Z151*K151</f>
        <v>0</v>
      </c>
      <c r="AR151" s="21" t="s">
        <v>92</v>
      </c>
      <c r="AT151" s="21" t="s">
        <v>164</v>
      </c>
      <c r="AU151" s="21" t="s">
        <v>86</v>
      </c>
      <c r="AY151" s="21" t="s">
        <v>163</v>
      </c>
      <c r="BE151" s="113">
        <f>IF(U151="základná",N151,0)</f>
        <v>0</v>
      </c>
      <c r="BF151" s="113">
        <f>IF(U151="znížená",N151,0)</f>
        <v>0</v>
      </c>
      <c r="BG151" s="113">
        <f>IF(U151="zákl. prenesená",N151,0)</f>
        <v>0</v>
      </c>
      <c r="BH151" s="113">
        <f>IF(U151="zníž. prenesená",N151,0)</f>
        <v>0</v>
      </c>
      <c r="BI151" s="113">
        <f>IF(U151="nulová",N151,0)</f>
        <v>0</v>
      </c>
      <c r="BJ151" s="21" t="s">
        <v>86</v>
      </c>
      <c r="BK151" s="113">
        <f>ROUND(L151*K151,2)</f>
        <v>0</v>
      </c>
      <c r="BL151" s="21" t="s">
        <v>92</v>
      </c>
      <c r="BM151" s="21" t="s">
        <v>345</v>
      </c>
    </row>
    <row r="152" spans="2:65" s="1" customFormat="1" ht="22.5" customHeight="1">
      <c r="B152" s="38"/>
      <c r="C152" s="171" t="s">
        <v>253</v>
      </c>
      <c r="D152" s="171" t="s">
        <v>164</v>
      </c>
      <c r="E152" s="172" t="s">
        <v>799</v>
      </c>
      <c r="F152" s="288" t="s">
        <v>800</v>
      </c>
      <c r="G152" s="288"/>
      <c r="H152" s="288"/>
      <c r="I152" s="288"/>
      <c r="J152" s="173" t="s">
        <v>167</v>
      </c>
      <c r="K152" s="174">
        <v>0.35</v>
      </c>
      <c r="L152" s="289">
        <v>0</v>
      </c>
      <c r="M152" s="290"/>
      <c r="N152" s="291">
        <f>ROUND(L152*K152,2)</f>
        <v>0</v>
      </c>
      <c r="O152" s="291"/>
      <c r="P152" s="291"/>
      <c r="Q152" s="291"/>
      <c r="R152" s="40"/>
      <c r="T152" s="175" t="s">
        <v>21</v>
      </c>
      <c r="U152" s="47" t="s">
        <v>44</v>
      </c>
      <c r="V152" s="39"/>
      <c r="W152" s="176">
        <f>V152*K152</f>
        <v>0</v>
      </c>
      <c r="X152" s="176">
        <v>0</v>
      </c>
      <c r="Y152" s="176">
        <f>X152*K152</f>
        <v>0</v>
      </c>
      <c r="Z152" s="176">
        <v>0</v>
      </c>
      <c r="AA152" s="177">
        <f>Z152*K152</f>
        <v>0</v>
      </c>
      <c r="AR152" s="21" t="s">
        <v>92</v>
      </c>
      <c r="AT152" s="21" t="s">
        <v>164</v>
      </c>
      <c r="AU152" s="21" t="s">
        <v>86</v>
      </c>
      <c r="AY152" s="21" t="s">
        <v>163</v>
      </c>
      <c r="BE152" s="113">
        <f>IF(U152="základná",N152,0)</f>
        <v>0</v>
      </c>
      <c r="BF152" s="113">
        <f>IF(U152="znížená",N152,0)</f>
        <v>0</v>
      </c>
      <c r="BG152" s="113">
        <f>IF(U152="zákl. prenesená",N152,0)</f>
        <v>0</v>
      </c>
      <c r="BH152" s="113">
        <f>IF(U152="zníž. prenesená",N152,0)</f>
        <v>0</v>
      </c>
      <c r="BI152" s="113">
        <f>IF(U152="nulová",N152,0)</f>
        <v>0</v>
      </c>
      <c r="BJ152" s="21" t="s">
        <v>86</v>
      </c>
      <c r="BK152" s="113">
        <f>ROUND(L152*K152,2)</f>
        <v>0</v>
      </c>
      <c r="BL152" s="21" t="s">
        <v>92</v>
      </c>
      <c r="BM152" s="21" t="s">
        <v>354</v>
      </c>
    </row>
    <row r="153" spans="2:65" s="10" customFormat="1" ht="22.5" customHeight="1">
      <c r="B153" s="178"/>
      <c r="C153" s="179"/>
      <c r="D153" s="179"/>
      <c r="E153" s="180" t="s">
        <v>21</v>
      </c>
      <c r="F153" s="292" t="s">
        <v>801</v>
      </c>
      <c r="G153" s="293"/>
      <c r="H153" s="293"/>
      <c r="I153" s="293"/>
      <c r="J153" s="179"/>
      <c r="K153" s="181">
        <v>0.35</v>
      </c>
      <c r="L153" s="179"/>
      <c r="M153" s="179"/>
      <c r="N153" s="179"/>
      <c r="O153" s="179"/>
      <c r="P153" s="179"/>
      <c r="Q153" s="179"/>
      <c r="R153" s="182"/>
      <c r="T153" s="183"/>
      <c r="U153" s="179"/>
      <c r="V153" s="179"/>
      <c r="W153" s="179"/>
      <c r="X153" s="179"/>
      <c r="Y153" s="179"/>
      <c r="Z153" s="179"/>
      <c r="AA153" s="184"/>
      <c r="AT153" s="185" t="s">
        <v>170</v>
      </c>
      <c r="AU153" s="185" t="s">
        <v>86</v>
      </c>
      <c r="AV153" s="10" t="s">
        <v>86</v>
      </c>
      <c r="AW153" s="10" t="s">
        <v>34</v>
      </c>
      <c r="AX153" s="10" t="s">
        <v>77</v>
      </c>
      <c r="AY153" s="185" t="s">
        <v>163</v>
      </c>
    </row>
    <row r="154" spans="2:65" s="13" customFormat="1" ht="22.5" customHeight="1">
      <c r="B154" s="211"/>
      <c r="C154" s="212"/>
      <c r="D154" s="212"/>
      <c r="E154" s="213" t="s">
        <v>21</v>
      </c>
      <c r="F154" s="320" t="s">
        <v>671</v>
      </c>
      <c r="G154" s="321"/>
      <c r="H154" s="321"/>
      <c r="I154" s="321"/>
      <c r="J154" s="212"/>
      <c r="K154" s="214">
        <v>0.35</v>
      </c>
      <c r="L154" s="212"/>
      <c r="M154" s="212"/>
      <c r="N154" s="212"/>
      <c r="O154" s="212"/>
      <c r="P154" s="212"/>
      <c r="Q154" s="212"/>
      <c r="R154" s="215"/>
      <c r="T154" s="216"/>
      <c r="U154" s="212"/>
      <c r="V154" s="212"/>
      <c r="W154" s="212"/>
      <c r="X154" s="212"/>
      <c r="Y154" s="212"/>
      <c r="Z154" s="212"/>
      <c r="AA154" s="217"/>
      <c r="AT154" s="218" t="s">
        <v>170</v>
      </c>
      <c r="AU154" s="218" t="s">
        <v>86</v>
      </c>
      <c r="AV154" s="13" t="s">
        <v>92</v>
      </c>
      <c r="AW154" s="13" t="s">
        <v>34</v>
      </c>
      <c r="AX154" s="13" t="s">
        <v>83</v>
      </c>
      <c r="AY154" s="218" t="s">
        <v>163</v>
      </c>
    </row>
    <row r="155" spans="2:65" s="1" customFormat="1" ht="31.5" customHeight="1">
      <c r="B155" s="38"/>
      <c r="C155" s="171" t="s">
        <v>258</v>
      </c>
      <c r="D155" s="171" t="s">
        <v>164</v>
      </c>
      <c r="E155" s="172" t="s">
        <v>565</v>
      </c>
      <c r="F155" s="288" t="s">
        <v>566</v>
      </c>
      <c r="G155" s="288"/>
      <c r="H155" s="288"/>
      <c r="I155" s="288"/>
      <c r="J155" s="173" t="s">
        <v>167</v>
      </c>
      <c r="K155" s="174">
        <v>7.0110000000000001</v>
      </c>
      <c r="L155" s="289">
        <v>0</v>
      </c>
      <c r="M155" s="290"/>
      <c r="N155" s="291">
        <f>ROUND(L155*K155,2)</f>
        <v>0</v>
      </c>
      <c r="O155" s="291"/>
      <c r="P155" s="291"/>
      <c r="Q155" s="291"/>
      <c r="R155" s="40"/>
      <c r="T155" s="175" t="s">
        <v>21</v>
      </c>
      <c r="U155" s="47" t="s">
        <v>44</v>
      </c>
      <c r="V155" s="39"/>
      <c r="W155" s="176">
        <f>V155*K155</f>
        <v>0</v>
      </c>
      <c r="X155" s="176">
        <v>0</v>
      </c>
      <c r="Y155" s="176">
        <f>X155*K155</f>
        <v>0</v>
      </c>
      <c r="Z155" s="176">
        <v>0</v>
      </c>
      <c r="AA155" s="177">
        <f>Z155*K155</f>
        <v>0</v>
      </c>
      <c r="AR155" s="21" t="s">
        <v>92</v>
      </c>
      <c r="AT155" s="21" t="s">
        <v>164</v>
      </c>
      <c r="AU155" s="21" t="s">
        <v>86</v>
      </c>
      <c r="AY155" s="21" t="s">
        <v>163</v>
      </c>
      <c r="BE155" s="113">
        <f>IF(U155="základná",N155,0)</f>
        <v>0</v>
      </c>
      <c r="BF155" s="113">
        <f>IF(U155="znížená",N155,0)</f>
        <v>0</v>
      </c>
      <c r="BG155" s="113">
        <f>IF(U155="zákl. prenesená",N155,0)</f>
        <v>0</v>
      </c>
      <c r="BH155" s="113">
        <f>IF(U155="zníž. prenesená",N155,0)</f>
        <v>0</v>
      </c>
      <c r="BI155" s="113">
        <f>IF(U155="nulová",N155,0)</f>
        <v>0</v>
      </c>
      <c r="BJ155" s="21" t="s">
        <v>86</v>
      </c>
      <c r="BK155" s="113">
        <f>ROUND(L155*K155,2)</f>
        <v>0</v>
      </c>
      <c r="BL155" s="21" t="s">
        <v>92</v>
      </c>
      <c r="BM155" s="21" t="s">
        <v>362</v>
      </c>
    </row>
    <row r="156" spans="2:65" s="1" customFormat="1" ht="31.5" customHeight="1">
      <c r="B156" s="38"/>
      <c r="C156" s="171" t="s">
        <v>10</v>
      </c>
      <c r="D156" s="171" t="s">
        <v>164</v>
      </c>
      <c r="E156" s="172" t="s">
        <v>802</v>
      </c>
      <c r="F156" s="288" t="s">
        <v>803</v>
      </c>
      <c r="G156" s="288"/>
      <c r="H156" s="288"/>
      <c r="I156" s="288"/>
      <c r="J156" s="173" t="s">
        <v>261</v>
      </c>
      <c r="K156" s="174">
        <v>5.88</v>
      </c>
      <c r="L156" s="289">
        <v>0</v>
      </c>
      <c r="M156" s="290"/>
      <c r="N156" s="291">
        <f>ROUND(L156*K156,2)</f>
        <v>0</v>
      </c>
      <c r="O156" s="291"/>
      <c r="P156" s="291"/>
      <c r="Q156" s="291"/>
      <c r="R156" s="40"/>
      <c r="T156" s="175" t="s">
        <v>21</v>
      </c>
      <c r="U156" s="47" t="s">
        <v>44</v>
      </c>
      <c r="V156" s="39"/>
      <c r="W156" s="176">
        <f>V156*K156</f>
        <v>0</v>
      </c>
      <c r="X156" s="176">
        <v>0</v>
      </c>
      <c r="Y156" s="176">
        <f>X156*K156</f>
        <v>0</v>
      </c>
      <c r="Z156" s="176">
        <v>0</v>
      </c>
      <c r="AA156" s="177">
        <f>Z156*K156</f>
        <v>0</v>
      </c>
      <c r="AR156" s="21" t="s">
        <v>92</v>
      </c>
      <c r="AT156" s="21" t="s">
        <v>164</v>
      </c>
      <c r="AU156" s="21" t="s">
        <v>86</v>
      </c>
      <c r="AY156" s="21" t="s">
        <v>163</v>
      </c>
      <c r="BE156" s="113">
        <f>IF(U156="základná",N156,0)</f>
        <v>0</v>
      </c>
      <c r="BF156" s="113">
        <f>IF(U156="znížená",N156,0)</f>
        <v>0</v>
      </c>
      <c r="BG156" s="113">
        <f>IF(U156="zákl. prenesená",N156,0)</f>
        <v>0</v>
      </c>
      <c r="BH156" s="113">
        <f>IF(U156="zníž. prenesená",N156,0)</f>
        <v>0</v>
      </c>
      <c r="BI156" s="113">
        <f>IF(U156="nulová",N156,0)</f>
        <v>0</v>
      </c>
      <c r="BJ156" s="21" t="s">
        <v>86</v>
      </c>
      <c r="BK156" s="113">
        <f>ROUND(L156*K156,2)</f>
        <v>0</v>
      </c>
      <c r="BL156" s="21" t="s">
        <v>92</v>
      </c>
      <c r="BM156" s="21" t="s">
        <v>372</v>
      </c>
    </row>
    <row r="157" spans="2:65" s="10" customFormat="1" ht="22.5" customHeight="1">
      <c r="B157" s="178"/>
      <c r="C157" s="179"/>
      <c r="D157" s="179"/>
      <c r="E157" s="180" t="s">
        <v>21</v>
      </c>
      <c r="F157" s="292" t="s">
        <v>804</v>
      </c>
      <c r="G157" s="293"/>
      <c r="H157" s="293"/>
      <c r="I157" s="293"/>
      <c r="J157" s="179"/>
      <c r="K157" s="181">
        <v>5.88</v>
      </c>
      <c r="L157" s="179"/>
      <c r="M157" s="179"/>
      <c r="N157" s="179"/>
      <c r="O157" s="179"/>
      <c r="P157" s="179"/>
      <c r="Q157" s="179"/>
      <c r="R157" s="182"/>
      <c r="T157" s="183"/>
      <c r="U157" s="179"/>
      <c r="V157" s="179"/>
      <c r="W157" s="179"/>
      <c r="X157" s="179"/>
      <c r="Y157" s="179"/>
      <c r="Z157" s="179"/>
      <c r="AA157" s="184"/>
      <c r="AT157" s="185" t="s">
        <v>170</v>
      </c>
      <c r="AU157" s="185" t="s">
        <v>86</v>
      </c>
      <c r="AV157" s="10" t="s">
        <v>86</v>
      </c>
      <c r="AW157" s="10" t="s">
        <v>34</v>
      </c>
      <c r="AX157" s="10" t="s">
        <v>77</v>
      </c>
      <c r="AY157" s="185" t="s">
        <v>163</v>
      </c>
    </row>
    <row r="158" spans="2:65" s="13" customFormat="1" ht="22.5" customHeight="1">
      <c r="B158" s="211"/>
      <c r="C158" s="212"/>
      <c r="D158" s="212"/>
      <c r="E158" s="213" t="s">
        <v>21</v>
      </c>
      <c r="F158" s="320" t="s">
        <v>671</v>
      </c>
      <c r="G158" s="321"/>
      <c r="H158" s="321"/>
      <c r="I158" s="321"/>
      <c r="J158" s="212"/>
      <c r="K158" s="214">
        <v>5.88</v>
      </c>
      <c r="L158" s="212"/>
      <c r="M158" s="212"/>
      <c r="N158" s="212"/>
      <c r="O158" s="212"/>
      <c r="P158" s="212"/>
      <c r="Q158" s="212"/>
      <c r="R158" s="215"/>
      <c r="T158" s="216"/>
      <c r="U158" s="212"/>
      <c r="V158" s="212"/>
      <c r="W158" s="212"/>
      <c r="X158" s="212"/>
      <c r="Y158" s="212"/>
      <c r="Z158" s="212"/>
      <c r="AA158" s="217"/>
      <c r="AT158" s="218" t="s">
        <v>170</v>
      </c>
      <c r="AU158" s="218" t="s">
        <v>86</v>
      </c>
      <c r="AV158" s="13" t="s">
        <v>92</v>
      </c>
      <c r="AW158" s="13" t="s">
        <v>34</v>
      </c>
      <c r="AX158" s="13" t="s">
        <v>83</v>
      </c>
      <c r="AY158" s="218" t="s">
        <v>163</v>
      </c>
    </row>
    <row r="159" spans="2:65" s="1" customFormat="1" ht="31.5" customHeight="1">
      <c r="B159" s="38"/>
      <c r="C159" s="171" t="s">
        <v>270</v>
      </c>
      <c r="D159" s="171" t="s">
        <v>164</v>
      </c>
      <c r="E159" s="172" t="s">
        <v>805</v>
      </c>
      <c r="F159" s="288" t="s">
        <v>806</v>
      </c>
      <c r="G159" s="288"/>
      <c r="H159" s="288"/>
      <c r="I159" s="288"/>
      <c r="J159" s="173" t="s">
        <v>261</v>
      </c>
      <c r="K159" s="174">
        <v>5.88</v>
      </c>
      <c r="L159" s="289">
        <v>0</v>
      </c>
      <c r="M159" s="290"/>
      <c r="N159" s="291">
        <f>ROUND(L159*K159,2)</f>
        <v>0</v>
      </c>
      <c r="O159" s="291"/>
      <c r="P159" s="291"/>
      <c r="Q159" s="291"/>
      <c r="R159" s="40"/>
      <c r="T159" s="175" t="s">
        <v>21</v>
      </c>
      <c r="U159" s="47" t="s">
        <v>44</v>
      </c>
      <c r="V159" s="39"/>
      <c r="W159" s="176">
        <f>V159*K159</f>
        <v>0</v>
      </c>
      <c r="X159" s="176">
        <v>0</v>
      </c>
      <c r="Y159" s="176">
        <f>X159*K159</f>
        <v>0</v>
      </c>
      <c r="Z159" s="176">
        <v>0</v>
      </c>
      <c r="AA159" s="177">
        <f>Z159*K159</f>
        <v>0</v>
      </c>
      <c r="AR159" s="21" t="s">
        <v>92</v>
      </c>
      <c r="AT159" s="21" t="s">
        <v>164</v>
      </c>
      <c r="AU159" s="21" t="s">
        <v>86</v>
      </c>
      <c r="AY159" s="21" t="s">
        <v>163</v>
      </c>
      <c r="BE159" s="113">
        <f>IF(U159="základná",N159,0)</f>
        <v>0</v>
      </c>
      <c r="BF159" s="113">
        <f>IF(U159="znížená",N159,0)</f>
        <v>0</v>
      </c>
      <c r="BG159" s="113">
        <f>IF(U159="zákl. prenesená",N159,0)</f>
        <v>0</v>
      </c>
      <c r="BH159" s="113">
        <f>IF(U159="zníž. prenesená",N159,0)</f>
        <v>0</v>
      </c>
      <c r="BI159" s="113">
        <f>IF(U159="nulová",N159,0)</f>
        <v>0</v>
      </c>
      <c r="BJ159" s="21" t="s">
        <v>86</v>
      </c>
      <c r="BK159" s="113">
        <f>ROUND(L159*K159,2)</f>
        <v>0</v>
      </c>
      <c r="BL159" s="21" t="s">
        <v>92</v>
      </c>
      <c r="BM159" s="21" t="s">
        <v>389</v>
      </c>
    </row>
    <row r="160" spans="2:65" s="1" customFormat="1" ht="22.5" customHeight="1">
      <c r="B160" s="38"/>
      <c r="C160" s="171" t="s">
        <v>276</v>
      </c>
      <c r="D160" s="171" t="s">
        <v>164</v>
      </c>
      <c r="E160" s="172" t="s">
        <v>807</v>
      </c>
      <c r="F160" s="288" t="s">
        <v>808</v>
      </c>
      <c r="G160" s="288"/>
      <c r="H160" s="288"/>
      <c r="I160" s="288"/>
      <c r="J160" s="173" t="s">
        <v>213</v>
      </c>
      <c r="K160" s="174">
        <v>0.125</v>
      </c>
      <c r="L160" s="289">
        <v>0</v>
      </c>
      <c r="M160" s="290"/>
      <c r="N160" s="291">
        <f>ROUND(L160*K160,2)</f>
        <v>0</v>
      </c>
      <c r="O160" s="291"/>
      <c r="P160" s="291"/>
      <c r="Q160" s="291"/>
      <c r="R160" s="40"/>
      <c r="T160" s="175" t="s">
        <v>21</v>
      </c>
      <c r="U160" s="47" t="s">
        <v>44</v>
      </c>
      <c r="V160" s="39"/>
      <c r="W160" s="176">
        <f>V160*K160</f>
        <v>0</v>
      </c>
      <c r="X160" s="176">
        <v>0</v>
      </c>
      <c r="Y160" s="176">
        <f>X160*K160</f>
        <v>0</v>
      </c>
      <c r="Z160" s="176">
        <v>0</v>
      </c>
      <c r="AA160" s="177">
        <f>Z160*K160</f>
        <v>0</v>
      </c>
      <c r="AR160" s="21" t="s">
        <v>92</v>
      </c>
      <c r="AT160" s="21" t="s">
        <v>164</v>
      </c>
      <c r="AU160" s="21" t="s">
        <v>86</v>
      </c>
      <c r="AY160" s="21" t="s">
        <v>163</v>
      </c>
      <c r="BE160" s="113">
        <f>IF(U160="základná",N160,0)</f>
        <v>0</v>
      </c>
      <c r="BF160" s="113">
        <f>IF(U160="znížená",N160,0)</f>
        <v>0</v>
      </c>
      <c r="BG160" s="113">
        <f>IF(U160="zákl. prenesená",N160,0)</f>
        <v>0</v>
      </c>
      <c r="BH160" s="113">
        <f>IF(U160="zníž. prenesená",N160,0)</f>
        <v>0</v>
      </c>
      <c r="BI160" s="113">
        <f>IF(U160="nulová",N160,0)</f>
        <v>0</v>
      </c>
      <c r="BJ160" s="21" t="s">
        <v>86</v>
      </c>
      <c r="BK160" s="113">
        <f>ROUND(L160*K160,2)</f>
        <v>0</v>
      </c>
      <c r="BL160" s="21" t="s">
        <v>92</v>
      </c>
      <c r="BM160" s="21" t="s">
        <v>398</v>
      </c>
    </row>
    <row r="161" spans="2:65" s="1" customFormat="1" ht="31.5" customHeight="1">
      <c r="B161" s="38"/>
      <c r="C161" s="171" t="s">
        <v>281</v>
      </c>
      <c r="D161" s="171" t="s">
        <v>164</v>
      </c>
      <c r="E161" s="172" t="s">
        <v>614</v>
      </c>
      <c r="F161" s="288" t="s">
        <v>809</v>
      </c>
      <c r="G161" s="288"/>
      <c r="H161" s="288"/>
      <c r="I161" s="288"/>
      <c r="J161" s="173" t="s">
        <v>234</v>
      </c>
      <c r="K161" s="174">
        <v>14</v>
      </c>
      <c r="L161" s="289">
        <v>0</v>
      </c>
      <c r="M161" s="290"/>
      <c r="N161" s="291">
        <f>ROUND(L161*K161,2)</f>
        <v>0</v>
      </c>
      <c r="O161" s="291"/>
      <c r="P161" s="291"/>
      <c r="Q161" s="291"/>
      <c r="R161" s="40"/>
      <c r="T161" s="175" t="s">
        <v>21</v>
      </c>
      <c r="U161" s="47" t="s">
        <v>44</v>
      </c>
      <c r="V161" s="39"/>
      <c r="W161" s="176">
        <f>V161*K161</f>
        <v>0</v>
      </c>
      <c r="X161" s="176">
        <v>0</v>
      </c>
      <c r="Y161" s="176">
        <f>X161*K161</f>
        <v>0</v>
      </c>
      <c r="Z161" s="176">
        <v>0</v>
      </c>
      <c r="AA161" s="177">
        <f>Z161*K161</f>
        <v>0</v>
      </c>
      <c r="AR161" s="21" t="s">
        <v>92</v>
      </c>
      <c r="AT161" s="21" t="s">
        <v>164</v>
      </c>
      <c r="AU161" s="21" t="s">
        <v>86</v>
      </c>
      <c r="AY161" s="21" t="s">
        <v>163</v>
      </c>
      <c r="BE161" s="113">
        <f>IF(U161="základná",N161,0)</f>
        <v>0</v>
      </c>
      <c r="BF161" s="113">
        <f>IF(U161="znížená",N161,0)</f>
        <v>0</v>
      </c>
      <c r="BG161" s="113">
        <f>IF(U161="zákl. prenesená",N161,0)</f>
        <v>0</v>
      </c>
      <c r="BH161" s="113">
        <f>IF(U161="zníž. prenesená",N161,0)</f>
        <v>0</v>
      </c>
      <c r="BI161" s="113">
        <f>IF(U161="nulová",N161,0)</f>
        <v>0</v>
      </c>
      <c r="BJ161" s="21" t="s">
        <v>86</v>
      </c>
      <c r="BK161" s="113">
        <f>ROUND(L161*K161,2)</f>
        <v>0</v>
      </c>
      <c r="BL161" s="21" t="s">
        <v>92</v>
      </c>
      <c r="BM161" s="21" t="s">
        <v>407</v>
      </c>
    </row>
    <row r="162" spans="2:65" s="10" customFormat="1" ht="22.5" customHeight="1">
      <c r="B162" s="178"/>
      <c r="C162" s="179"/>
      <c r="D162" s="179"/>
      <c r="E162" s="180" t="s">
        <v>21</v>
      </c>
      <c r="F162" s="292" t="s">
        <v>810</v>
      </c>
      <c r="G162" s="293"/>
      <c r="H162" s="293"/>
      <c r="I162" s="293"/>
      <c r="J162" s="179"/>
      <c r="K162" s="181">
        <v>14</v>
      </c>
      <c r="L162" s="179"/>
      <c r="M162" s="179"/>
      <c r="N162" s="179"/>
      <c r="O162" s="179"/>
      <c r="P162" s="179"/>
      <c r="Q162" s="179"/>
      <c r="R162" s="182"/>
      <c r="T162" s="183"/>
      <c r="U162" s="179"/>
      <c r="V162" s="179"/>
      <c r="W162" s="179"/>
      <c r="X162" s="179"/>
      <c r="Y162" s="179"/>
      <c r="Z162" s="179"/>
      <c r="AA162" s="184"/>
      <c r="AT162" s="185" t="s">
        <v>170</v>
      </c>
      <c r="AU162" s="185" t="s">
        <v>86</v>
      </c>
      <c r="AV162" s="10" t="s">
        <v>86</v>
      </c>
      <c r="AW162" s="10" t="s">
        <v>34</v>
      </c>
      <c r="AX162" s="10" t="s">
        <v>77</v>
      </c>
      <c r="AY162" s="185" t="s">
        <v>163</v>
      </c>
    </row>
    <row r="163" spans="2:65" s="13" customFormat="1" ht="22.5" customHeight="1">
      <c r="B163" s="211"/>
      <c r="C163" s="212"/>
      <c r="D163" s="212"/>
      <c r="E163" s="213" t="s">
        <v>21</v>
      </c>
      <c r="F163" s="320" t="s">
        <v>671</v>
      </c>
      <c r="G163" s="321"/>
      <c r="H163" s="321"/>
      <c r="I163" s="321"/>
      <c r="J163" s="212"/>
      <c r="K163" s="214">
        <v>14</v>
      </c>
      <c r="L163" s="212"/>
      <c r="M163" s="212"/>
      <c r="N163" s="212"/>
      <c r="O163" s="212"/>
      <c r="P163" s="212"/>
      <c r="Q163" s="212"/>
      <c r="R163" s="215"/>
      <c r="T163" s="216"/>
      <c r="U163" s="212"/>
      <c r="V163" s="212"/>
      <c r="W163" s="212"/>
      <c r="X163" s="212"/>
      <c r="Y163" s="212"/>
      <c r="Z163" s="212"/>
      <c r="AA163" s="217"/>
      <c r="AT163" s="218" t="s">
        <v>170</v>
      </c>
      <c r="AU163" s="218" t="s">
        <v>86</v>
      </c>
      <c r="AV163" s="13" t="s">
        <v>92</v>
      </c>
      <c r="AW163" s="13" t="s">
        <v>34</v>
      </c>
      <c r="AX163" s="13" t="s">
        <v>83</v>
      </c>
      <c r="AY163" s="218" t="s">
        <v>163</v>
      </c>
    </row>
    <row r="164" spans="2:65" s="1" customFormat="1" ht="22.5" customHeight="1">
      <c r="B164" s="38"/>
      <c r="C164" s="186" t="s">
        <v>286</v>
      </c>
      <c r="D164" s="186" t="s">
        <v>254</v>
      </c>
      <c r="E164" s="187" t="s">
        <v>811</v>
      </c>
      <c r="F164" s="296" t="s">
        <v>812</v>
      </c>
      <c r="G164" s="296"/>
      <c r="H164" s="296"/>
      <c r="I164" s="296"/>
      <c r="J164" s="188" t="s">
        <v>369</v>
      </c>
      <c r="K164" s="189">
        <v>28</v>
      </c>
      <c r="L164" s="297">
        <v>0</v>
      </c>
      <c r="M164" s="298"/>
      <c r="N164" s="299">
        <f>ROUND(L164*K164,2)</f>
        <v>0</v>
      </c>
      <c r="O164" s="291"/>
      <c r="P164" s="291"/>
      <c r="Q164" s="291"/>
      <c r="R164" s="40"/>
      <c r="T164" s="175" t="s">
        <v>21</v>
      </c>
      <c r="U164" s="47" t="s">
        <v>44</v>
      </c>
      <c r="V164" s="39"/>
      <c r="W164" s="176">
        <f>V164*K164</f>
        <v>0</v>
      </c>
      <c r="X164" s="176">
        <v>0</v>
      </c>
      <c r="Y164" s="176">
        <f>X164*K164</f>
        <v>0</v>
      </c>
      <c r="Z164" s="176">
        <v>0</v>
      </c>
      <c r="AA164" s="177">
        <f>Z164*K164</f>
        <v>0</v>
      </c>
      <c r="AR164" s="21" t="s">
        <v>199</v>
      </c>
      <c r="AT164" s="21" t="s">
        <v>254</v>
      </c>
      <c r="AU164" s="21" t="s">
        <v>86</v>
      </c>
      <c r="AY164" s="21" t="s">
        <v>163</v>
      </c>
      <c r="BE164" s="113">
        <f>IF(U164="základná",N164,0)</f>
        <v>0</v>
      </c>
      <c r="BF164" s="113">
        <f>IF(U164="znížená",N164,0)</f>
        <v>0</v>
      </c>
      <c r="BG164" s="113">
        <f>IF(U164="zákl. prenesená",N164,0)</f>
        <v>0</v>
      </c>
      <c r="BH164" s="113">
        <f>IF(U164="zníž. prenesená",N164,0)</f>
        <v>0</v>
      </c>
      <c r="BI164" s="113">
        <f>IF(U164="nulová",N164,0)</f>
        <v>0</v>
      </c>
      <c r="BJ164" s="21" t="s">
        <v>86</v>
      </c>
      <c r="BK164" s="113">
        <f>ROUND(L164*K164,2)</f>
        <v>0</v>
      </c>
      <c r="BL164" s="21" t="s">
        <v>92</v>
      </c>
      <c r="BM164" s="21" t="s">
        <v>417</v>
      </c>
    </row>
    <row r="165" spans="2:65" s="1" customFormat="1" ht="22.5" customHeight="1">
      <c r="B165" s="38"/>
      <c r="C165" s="171" t="s">
        <v>297</v>
      </c>
      <c r="D165" s="171" t="s">
        <v>164</v>
      </c>
      <c r="E165" s="172" t="s">
        <v>813</v>
      </c>
      <c r="F165" s="288" t="s">
        <v>814</v>
      </c>
      <c r="G165" s="288"/>
      <c r="H165" s="288"/>
      <c r="I165" s="288"/>
      <c r="J165" s="173" t="s">
        <v>167</v>
      </c>
      <c r="K165" s="174">
        <v>2.4500000000000002</v>
      </c>
      <c r="L165" s="289">
        <v>0</v>
      </c>
      <c r="M165" s="290"/>
      <c r="N165" s="291">
        <f>ROUND(L165*K165,2)</f>
        <v>0</v>
      </c>
      <c r="O165" s="291"/>
      <c r="P165" s="291"/>
      <c r="Q165" s="291"/>
      <c r="R165" s="40"/>
      <c r="T165" s="175" t="s">
        <v>21</v>
      </c>
      <c r="U165" s="47" t="s">
        <v>44</v>
      </c>
      <c r="V165" s="39"/>
      <c r="W165" s="176">
        <f>V165*K165</f>
        <v>0</v>
      </c>
      <c r="X165" s="176">
        <v>0</v>
      </c>
      <c r="Y165" s="176">
        <f>X165*K165</f>
        <v>0</v>
      </c>
      <c r="Z165" s="176">
        <v>0</v>
      </c>
      <c r="AA165" s="177">
        <f>Z165*K165</f>
        <v>0</v>
      </c>
      <c r="AR165" s="21" t="s">
        <v>92</v>
      </c>
      <c r="AT165" s="21" t="s">
        <v>164</v>
      </c>
      <c r="AU165" s="21" t="s">
        <v>86</v>
      </c>
      <c r="AY165" s="21" t="s">
        <v>163</v>
      </c>
      <c r="BE165" s="113">
        <f>IF(U165="základná",N165,0)</f>
        <v>0</v>
      </c>
      <c r="BF165" s="113">
        <f>IF(U165="znížená",N165,0)</f>
        <v>0</v>
      </c>
      <c r="BG165" s="113">
        <f>IF(U165="zákl. prenesená",N165,0)</f>
        <v>0</v>
      </c>
      <c r="BH165" s="113">
        <f>IF(U165="zníž. prenesená",N165,0)</f>
        <v>0</v>
      </c>
      <c r="BI165" s="113">
        <f>IF(U165="nulová",N165,0)</f>
        <v>0</v>
      </c>
      <c r="BJ165" s="21" t="s">
        <v>86</v>
      </c>
      <c r="BK165" s="113">
        <f>ROUND(L165*K165,2)</f>
        <v>0</v>
      </c>
      <c r="BL165" s="21" t="s">
        <v>92</v>
      </c>
      <c r="BM165" s="21" t="s">
        <v>427</v>
      </c>
    </row>
    <row r="166" spans="2:65" s="10" customFormat="1" ht="22.5" customHeight="1">
      <c r="B166" s="178"/>
      <c r="C166" s="179"/>
      <c r="D166" s="179"/>
      <c r="E166" s="180" t="s">
        <v>21</v>
      </c>
      <c r="F166" s="292" t="s">
        <v>815</v>
      </c>
      <c r="G166" s="293"/>
      <c r="H166" s="293"/>
      <c r="I166" s="293"/>
      <c r="J166" s="179"/>
      <c r="K166" s="181">
        <v>2.4500000000000002</v>
      </c>
      <c r="L166" s="179"/>
      <c r="M166" s="179"/>
      <c r="N166" s="179"/>
      <c r="O166" s="179"/>
      <c r="P166" s="179"/>
      <c r="Q166" s="179"/>
      <c r="R166" s="182"/>
      <c r="T166" s="183"/>
      <c r="U166" s="179"/>
      <c r="V166" s="179"/>
      <c r="W166" s="179"/>
      <c r="X166" s="179"/>
      <c r="Y166" s="179"/>
      <c r="Z166" s="179"/>
      <c r="AA166" s="184"/>
      <c r="AT166" s="185" t="s">
        <v>170</v>
      </c>
      <c r="AU166" s="185" t="s">
        <v>86</v>
      </c>
      <c r="AV166" s="10" t="s">
        <v>86</v>
      </c>
      <c r="AW166" s="10" t="s">
        <v>34</v>
      </c>
      <c r="AX166" s="10" t="s">
        <v>77</v>
      </c>
      <c r="AY166" s="185" t="s">
        <v>163</v>
      </c>
    </row>
    <row r="167" spans="2:65" s="13" customFormat="1" ht="22.5" customHeight="1">
      <c r="B167" s="211"/>
      <c r="C167" s="212"/>
      <c r="D167" s="212"/>
      <c r="E167" s="213" t="s">
        <v>21</v>
      </c>
      <c r="F167" s="320" t="s">
        <v>671</v>
      </c>
      <c r="G167" s="321"/>
      <c r="H167" s="321"/>
      <c r="I167" s="321"/>
      <c r="J167" s="212"/>
      <c r="K167" s="214">
        <v>2.4500000000000002</v>
      </c>
      <c r="L167" s="212"/>
      <c r="M167" s="212"/>
      <c r="N167" s="212"/>
      <c r="O167" s="212"/>
      <c r="P167" s="212"/>
      <c r="Q167" s="212"/>
      <c r="R167" s="215"/>
      <c r="T167" s="216"/>
      <c r="U167" s="212"/>
      <c r="V167" s="212"/>
      <c r="W167" s="212"/>
      <c r="X167" s="212"/>
      <c r="Y167" s="212"/>
      <c r="Z167" s="212"/>
      <c r="AA167" s="217"/>
      <c r="AT167" s="218" t="s">
        <v>170</v>
      </c>
      <c r="AU167" s="218" t="s">
        <v>86</v>
      </c>
      <c r="AV167" s="13" t="s">
        <v>92</v>
      </c>
      <c r="AW167" s="13" t="s">
        <v>34</v>
      </c>
      <c r="AX167" s="13" t="s">
        <v>83</v>
      </c>
      <c r="AY167" s="218" t="s">
        <v>163</v>
      </c>
    </row>
    <row r="168" spans="2:65" s="1" customFormat="1" ht="31.5" customHeight="1">
      <c r="B168" s="38"/>
      <c r="C168" s="171" t="s">
        <v>307</v>
      </c>
      <c r="D168" s="171" t="s">
        <v>164</v>
      </c>
      <c r="E168" s="172" t="s">
        <v>816</v>
      </c>
      <c r="F168" s="288" t="s">
        <v>817</v>
      </c>
      <c r="G168" s="288"/>
      <c r="H168" s="288"/>
      <c r="I168" s="288"/>
      <c r="J168" s="173" t="s">
        <v>261</v>
      </c>
      <c r="K168" s="174">
        <v>11.2</v>
      </c>
      <c r="L168" s="289">
        <v>0</v>
      </c>
      <c r="M168" s="290"/>
      <c r="N168" s="291">
        <f>ROUND(L168*K168,2)</f>
        <v>0</v>
      </c>
      <c r="O168" s="291"/>
      <c r="P168" s="291"/>
      <c r="Q168" s="291"/>
      <c r="R168" s="40"/>
      <c r="T168" s="175" t="s">
        <v>21</v>
      </c>
      <c r="U168" s="47" t="s">
        <v>44</v>
      </c>
      <c r="V168" s="39"/>
      <c r="W168" s="176">
        <f>V168*K168</f>
        <v>0</v>
      </c>
      <c r="X168" s="176">
        <v>0</v>
      </c>
      <c r="Y168" s="176">
        <f>X168*K168</f>
        <v>0</v>
      </c>
      <c r="Z168" s="176">
        <v>0</v>
      </c>
      <c r="AA168" s="177">
        <f>Z168*K168</f>
        <v>0</v>
      </c>
      <c r="AR168" s="21" t="s">
        <v>92</v>
      </c>
      <c r="AT168" s="21" t="s">
        <v>164</v>
      </c>
      <c r="AU168" s="21" t="s">
        <v>86</v>
      </c>
      <c r="AY168" s="21" t="s">
        <v>163</v>
      </c>
      <c r="BE168" s="113">
        <f>IF(U168="základná",N168,0)</f>
        <v>0</v>
      </c>
      <c r="BF168" s="113">
        <f>IF(U168="znížená",N168,0)</f>
        <v>0</v>
      </c>
      <c r="BG168" s="113">
        <f>IF(U168="zákl. prenesená",N168,0)</f>
        <v>0</v>
      </c>
      <c r="BH168" s="113">
        <f>IF(U168="zníž. prenesená",N168,0)</f>
        <v>0</v>
      </c>
      <c r="BI168" s="113">
        <f>IF(U168="nulová",N168,0)</f>
        <v>0</v>
      </c>
      <c r="BJ168" s="21" t="s">
        <v>86</v>
      </c>
      <c r="BK168" s="113">
        <f>ROUND(L168*K168,2)</f>
        <v>0</v>
      </c>
      <c r="BL168" s="21" t="s">
        <v>92</v>
      </c>
      <c r="BM168" s="21" t="s">
        <v>436</v>
      </c>
    </row>
    <row r="169" spans="2:65" s="1" customFormat="1" ht="31.5" customHeight="1">
      <c r="B169" s="38"/>
      <c r="C169" s="171" t="s">
        <v>312</v>
      </c>
      <c r="D169" s="171" t="s">
        <v>164</v>
      </c>
      <c r="E169" s="172" t="s">
        <v>818</v>
      </c>
      <c r="F169" s="288" t="s">
        <v>819</v>
      </c>
      <c r="G169" s="288"/>
      <c r="H169" s="288"/>
      <c r="I169" s="288"/>
      <c r="J169" s="173" t="s">
        <v>261</v>
      </c>
      <c r="K169" s="174">
        <v>11.2</v>
      </c>
      <c r="L169" s="289">
        <v>0</v>
      </c>
      <c r="M169" s="290"/>
      <c r="N169" s="291">
        <f>ROUND(L169*K169,2)</f>
        <v>0</v>
      </c>
      <c r="O169" s="291"/>
      <c r="P169" s="291"/>
      <c r="Q169" s="291"/>
      <c r="R169" s="40"/>
      <c r="T169" s="175" t="s">
        <v>21</v>
      </c>
      <c r="U169" s="47" t="s">
        <v>44</v>
      </c>
      <c r="V169" s="39"/>
      <c r="W169" s="176">
        <f>V169*K169</f>
        <v>0</v>
      </c>
      <c r="X169" s="176">
        <v>0</v>
      </c>
      <c r="Y169" s="176">
        <f>X169*K169</f>
        <v>0</v>
      </c>
      <c r="Z169" s="176">
        <v>0</v>
      </c>
      <c r="AA169" s="177">
        <f>Z169*K169</f>
        <v>0</v>
      </c>
      <c r="AR169" s="21" t="s">
        <v>92</v>
      </c>
      <c r="AT169" s="21" t="s">
        <v>164</v>
      </c>
      <c r="AU169" s="21" t="s">
        <v>86</v>
      </c>
      <c r="AY169" s="21" t="s">
        <v>163</v>
      </c>
      <c r="BE169" s="113">
        <f>IF(U169="základná",N169,0)</f>
        <v>0</v>
      </c>
      <c r="BF169" s="113">
        <f>IF(U169="znížená",N169,0)</f>
        <v>0</v>
      </c>
      <c r="BG169" s="113">
        <f>IF(U169="zákl. prenesená",N169,0)</f>
        <v>0</v>
      </c>
      <c r="BH169" s="113">
        <f>IF(U169="zníž. prenesená",N169,0)</f>
        <v>0</v>
      </c>
      <c r="BI169" s="113">
        <f>IF(U169="nulová",N169,0)</f>
        <v>0</v>
      </c>
      <c r="BJ169" s="21" t="s">
        <v>86</v>
      </c>
      <c r="BK169" s="113">
        <f>ROUND(L169*K169,2)</f>
        <v>0</v>
      </c>
      <c r="BL169" s="21" t="s">
        <v>92</v>
      </c>
      <c r="BM169" s="21" t="s">
        <v>446</v>
      </c>
    </row>
    <row r="170" spans="2:65" s="9" customFormat="1" ht="29.85" customHeight="1">
      <c r="B170" s="160"/>
      <c r="C170" s="161"/>
      <c r="D170" s="170" t="s">
        <v>124</v>
      </c>
      <c r="E170" s="170"/>
      <c r="F170" s="170"/>
      <c r="G170" s="170"/>
      <c r="H170" s="170"/>
      <c r="I170" s="170"/>
      <c r="J170" s="170"/>
      <c r="K170" s="170"/>
      <c r="L170" s="170"/>
      <c r="M170" s="170"/>
      <c r="N170" s="305">
        <f>BK170</f>
        <v>0</v>
      </c>
      <c r="O170" s="306"/>
      <c r="P170" s="306"/>
      <c r="Q170" s="306"/>
      <c r="R170" s="163"/>
      <c r="T170" s="164"/>
      <c r="U170" s="161"/>
      <c r="V170" s="161"/>
      <c r="W170" s="165">
        <f>SUM(W171:W175)</f>
        <v>0</v>
      </c>
      <c r="X170" s="161"/>
      <c r="Y170" s="165">
        <f>SUM(Y171:Y175)</f>
        <v>0</v>
      </c>
      <c r="Z170" s="161"/>
      <c r="AA170" s="166">
        <f>SUM(AA171:AA175)</f>
        <v>0</v>
      </c>
      <c r="AR170" s="167" t="s">
        <v>83</v>
      </c>
      <c r="AT170" s="168" t="s">
        <v>76</v>
      </c>
      <c r="AU170" s="168" t="s">
        <v>83</v>
      </c>
      <c r="AY170" s="167" t="s">
        <v>163</v>
      </c>
      <c r="BK170" s="169">
        <f>SUM(BK171:BK175)</f>
        <v>0</v>
      </c>
    </row>
    <row r="171" spans="2:65" s="1" customFormat="1" ht="31.5" customHeight="1">
      <c r="B171" s="38"/>
      <c r="C171" s="171" t="s">
        <v>317</v>
      </c>
      <c r="D171" s="171" t="s">
        <v>164</v>
      </c>
      <c r="E171" s="172" t="s">
        <v>820</v>
      </c>
      <c r="F171" s="288" t="s">
        <v>821</v>
      </c>
      <c r="G171" s="288"/>
      <c r="H171" s="288"/>
      <c r="I171" s="288"/>
      <c r="J171" s="173" t="s">
        <v>234</v>
      </c>
      <c r="K171" s="174">
        <v>60</v>
      </c>
      <c r="L171" s="289">
        <v>0</v>
      </c>
      <c r="M171" s="290"/>
      <c r="N171" s="291">
        <f>ROUND(L171*K171,2)</f>
        <v>0</v>
      </c>
      <c r="O171" s="291"/>
      <c r="P171" s="291"/>
      <c r="Q171" s="291"/>
      <c r="R171" s="40"/>
      <c r="T171" s="175" t="s">
        <v>21</v>
      </c>
      <c r="U171" s="47" t="s">
        <v>44</v>
      </c>
      <c r="V171" s="39"/>
      <c r="W171" s="176">
        <f>V171*K171</f>
        <v>0</v>
      </c>
      <c r="X171" s="176">
        <v>0</v>
      </c>
      <c r="Y171" s="176">
        <f>X171*K171</f>
        <v>0</v>
      </c>
      <c r="Z171" s="176">
        <v>0</v>
      </c>
      <c r="AA171" s="177">
        <f>Z171*K171</f>
        <v>0</v>
      </c>
      <c r="AR171" s="21" t="s">
        <v>92</v>
      </c>
      <c r="AT171" s="21" t="s">
        <v>164</v>
      </c>
      <c r="AU171" s="21" t="s">
        <v>86</v>
      </c>
      <c r="AY171" s="21" t="s">
        <v>163</v>
      </c>
      <c r="BE171" s="113">
        <f>IF(U171="základná",N171,0)</f>
        <v>0</v>
      </c>
      <c r="BF171" s="113">
        <f>IF(U171="znížená",N171,0)</f>
        <v>0</v>
      </c>
      <c r="BG171" s="113">
        <f>IF(U171="zákl. prenesená",N171,0)</f>
        <v>0</v>
      </c>
      <c r="BH171" s="113">
        <f>IF(U171="zníž. prenesená",N171,0)</f>
        <v>0</v>
      </c>
      <c r="BI171" s="113">
        <f>IF(U171="nulová",N171,0)</f>
        <v>0</v>
      </c>
      <c r="BJ171" s="21" t="s">
        <v>86</v>
      </c>
      <c r="BK171" s="113">
        <f>ROUND(L171*K171,2)</f>
        <v>0</v>
      </c>
      <c r="BL171" s="21" t="s">
        <v>92</v>
      </c>
      <c r="BM171" s="21" t="s">
        <v>455</v>
      </c>
    </row>
    <row r="172" spans="2:65" s="10" customFormat="1" ht="22.5" customHeight="1">
      <c r="B172" s="178"/>
      <c r="C172" s="179"/>
      <c r="D172" s="179"/>
      <c r="E172" s="180" t="s">
        <v>21</v>
      </c>
      <c r="F172" s="292" t="s">
        <v>822</v>
      </c>
      <c r="G172" s="293"/>
      <c r="H172" s="293"/>
      <c r="I172" s="293"/>
      <c r="J172" s="179"/>
      <c r="K172" s="181">
        <v>60</v>
      </c>
      <c r="L172" s="179"/>
      <c r="M172" s="179"/>
      <c r="N172" s="179"/>
      <c r="O172" s="179"/>
      <c r="P172" s="179"/>
      <c r="Q172" s="179"/>
      <c r="R172" s="182"/>
      <c r="T172" s="183"/>
      <c r="U172" s="179"/>
      <c r="V172" s="179"/>
      <c r="W172" s="179"/>
      <c r="X172" s="179"/>
      <c r="Y172" s="179"/>
      <c r="Z172" s="179"/>
      <c r="AA172" s="184"/>
      <c r="AT172" s="185" t="s">
        <v>170</v>
      </c>
      <c r="AU172" s="185" t="s">
        <v>86</v>
      </c>
      <c r="AV172" s="10" t="s">
        <v>86</v>
      </c>
      <c r="AW172" s="10" t="s">
        <v>34</v>
      </c>
      <c r="AX172" s="10" t="s">
        <v>77</v>
      </c>
      <c r="AY172" s="185" t="s">
        <v>163</v>
      </c>
    </row>
    <row r="173" spans="2:65" s="13" customFormat="1" ht="22.5" customHeight="1">
      <c r="B173" s="211"/>
      <c r="C173" s="212"/>
      <c r="D173" s="212"/>
      <c r="E173" s="213" t="s">
        <v>21</v>
      </c>
      <c r="F173" s="320" t="s">
        <v>671</v>
      </c>
      <c r="G173" s="321"/>
      <c r="H173" s="321"/>
      <c r="I173" s="321"/>
      <c r="J173" s="212"/>
      <c r="K173" s="214">
        <v>60</v>
      </c>
      <c r="L173" s="212"/>
      <c r="M173" s="212"/>
      <c r="N173" s="212"/>
      <c r="O173" s="212"/>
      <c r="P173" s="212"/>
      <c r="Q173" s="212"/>
      <c r="R173" s="215"/>
      <c r="T173" s="216"/>
      <c r="U173" s="212"/>
      <c r="V173" s="212"/>
      <c r="W173" s="212"/>
      <c r="X173" s="212"/>
      <c r="Y173" s="212"/>
      <c r="Z173" s="212"/>
      <c r="AA173" s="217"/>
      <c r="AT173" s="218" t="s">
        <v>170</v>
      </c>
      <c r="AU173" s="218" t="s">
        <v>86</v>
      </c>
      <c r="AV173" s="13" t="s">
        <v>92</v>
      </c>
      <c r="AW173" s="13" t="s">
        <v>34</v>
      </c>
      <c r="AX173" s="13" t="s">
        <v>83</v>
      </c>
      <c r="AY173" s="218" t="s">
        <v>163</v>
      </c>
    </row>
    <row r="174" spans="2:65" s="1" customFormat="1" ht="31.5" customHeight="1">
      <c r="B174" s="38"/>
      <c r="C174" s="186" t="s">
        <v>322</v>
      </c>
      <c r="D174" s="186" t="s">
        <v>254</v>
      </c>
      <c r="E174" s="187" t="s">
        <v>823</v>
      </c>
      <c r="F174" s="296" t="s">
        <v>824</v>
      </c>
      <c r="G174" s="296"/>
      <c r="H174" s="296"/>
      <c r="I174" s="296"/>
      <c r="J174" s="188" t="s">
        <v>234</v>
      </c>
      <c r="K174" s="189">
        <v>50</v>
      </c>
      <c r="L174" s="297">
        <v>0</v>
      </c>
      <c r="M174" s="298"/>
      <c r="N174" s="299">
        <f>ROUND(L174*K174,2)</f>
        <v>0</v>
      </c>
      <c r="O174" s="291"/>
      <c r="P174" s="291"/>
      <c r="Q174" s="291"/>
      <c r="R174" s="40"/>
      <c r="T174" s="175" t="s">
        <v>21</v>
      </c>
      <c r="U174" s="47" t="s">
        <v>44</v>
      </c>
      <c r="V174" s="39"/>
      <c r="W174" s="176">
        <f>V174*K174</f>
        <v>0</v>
      </c>
      <c r="X174" s="176">
        <v>0</v>
      </c>
      <c r="Y174" s="176">
        <f>X174*K174</f>
        <v>0</v>
      </c>
      <c r="Z174" s="176">
        <v>0</v>
      </c>
      <c r="AA174" s="177">
        <f>Z174*K174</f>
        <v>0</v>
      </c>
      <c r="AR174" s="21" t="s">
        <v>199</v>
      </c>
      <c r="AT174" s="21" t="s">
        <v>254</v>
      </c>
      <c r="AU174" s="21" t="s">
        <v>86</v>
      </c>
      <c r="AY174" s="21" t="s">
        <v>163</v>
      </c>
      <c r="BE174" s="113">
        <f>IF(U174="základná",N174,0)</f>
        <v>0</v>
      </c>
      <c r="BF174" s="113">
        <f>IF(U174="znížená",N174,0)</f>
        <v>0</v>
      </c>
      <c r="BG174" s="113">
        <f>IF(U174="zákl. prenesená",N174,0)</f>
        <v>0</v>
      </c>
      <c r="BH174" s="113">
        <f>IF(U174="zníž. prenesená",N174,0)</f>
        <v>0</v>
      </c>
      <c r="BI174" s="113">
        <f>IF(U174="nulová",N174,0)</f>
        <v>0</v>
      </c>
      <c r="BJ174" s="21" t="s">
        <v>86</v>
      </c>
      <c r="BK174" s="113">
        <f>ROUND(L174*K174,2)</f>
        <v>0</v>
      </c>
      <c r="BL174" s="21" t="s">
        <v>92</v>
      </c>
      <c r="BM174" s="21" t="s">
        <v>463</v>
      </c>
    </row>
    <row r="175" spans="2:65" s="1" customFormat="1" ht="31.5" customHeight="1">
      <c r="B175" s="38"/>
      <c r="C175" s="186" t="s">
        <v>326</v>
      </c>
      <c r="D175" s="186" t="s">
        <v>254</v>
      </c>
      <c r="E175" s="187" t="s">
        <v>825</v>
      </c>
      <c r="F175" s="296" t="s">
        <v>826</v>
      </c>
      <c r="G175" s="296"/>
      <c r="H175" s="296"/>
      <c r="I175" s="296"/>
      <c r="J175" s="188" t="s">
        <v>234</v>
      </c>
      <c r="K175" s="189">
        <v>10</v>
      </c>
      <c r="L175" s="297">
        <v>0</v>
      </c>
      <c r="M175" s="298"/>
      <c r="N175" s="299">
        <f>ROUND(L175*K175,2)</f>
        <v>0</v>
      </c>
      <c r="O175" s="291"/>
      <c r="P175" s="291"/>
      <c r="Q175" s="291"/>
      <c r="R175" s="40"/>
      <c r="T175" s="175" t="s">
        <v>21</v>
      </c>
      <c r="U175" s="47" t="s">
        <v>44</v>
      </c>
      <c r="V175" s="39"/>
      <c r="W175" s="176">
        <f>V175*K175</f>
        <v>0</v>
      </c>
      <c r="X175" s="176">
        <v>0</v>
      </c>
      <c r="Y175" s="176">
        <f>X175*K175</f>
        <v>0</v>
      </c>
      <c r="Z175" s="176">
        <v>0</v>
      </c>
      <c r="AA175" s="177">
        <f>Z175*K175</f>
        <v>0</v>
      </c>
      <c r="AR175" s="21" t="s">
        <v>199</v>
      </c>
      <c r="AT175" s="21" t="s">
        <v>254</v>
      </c>
      <c r="AU175" s="21" t="s">
        <v>86</v>
      </c>
      <c r="AY175" s="21" t="s">
        <v>163</v>
      </c>
      <c r="BE175" s="113">
        <f>IF(U175="základná",N175,0)</f>
        <v>0</v>
      </c>
      <c r="BF175" s="113">
        <f>IF(U175="znížená",N175,0)</f>
        <v>0</v>
      </c>
      <c r="BG175" s="113">
        <f>IF(U175="zákl. prenesená",N175,0)</f>
        <v>0</v>
      </c>
      <c r="BH175" s="113">
        <f>IF(U175="zníž. prenesená",N175,0)</f>
        <v>0</v>
      </c>
      <c r="BI175" s="113">
        <f>IF(U175="nulová",N175,0)</f>
        <v>0</v>
      </c>
      <c r="BJ175" s="21" t="s">
        <v>86</v>
      </c>
      <c r="BK175" s="113">
        <f>ROUND(L175*K175,2)</f>
        <v>0</v>
      </c>
      <c r="BL175" s="21" t="s">
        <v>92</v>
      </c>
      <c r="BM175" s="21" t="s">
        <v>473</v>
      </c>
    </row>
    <row r="176" spans="2:65" s="9" customFormat="1" ht="29.85" customHeight="1">
      <c r="B176" s="160"/>
      <c r="C176" s="161"/>
      <c r="D176" s="170" t="s">
        <v>125</v>
      </c>
      <c r="E176" s="170"/>
      <c r="F176" s="170"/>
      <c r="G176" s="170"/>
      <c r="H176" s="170"/>
      <c r="I176" s="170"/>
      <c r="J176" s="170"/>
      <c r="K176" s="170"/>
      <c r="L176" s="170"/>
      <c r="M176" s="170"/>
      <c r="N176" s="305">
        <f>BK176</f>
        <v>0</v>
      </c>
      <c r="O176" s="306"/>
      <c r="P176" s="306"/>
      <c r="Q176" s="306"/>
      <c r="R176" s="163"/>
      <c r="T176" s="164"/>
      <c r="U176" s="161"/>
      <c r="V176" s="161"/>
      <c r="W176" s="165">
        <f>SUM(W177:W182)</f>
        <v>0</v>
      </c>
      <c r="X176" s="161"/>
      <c r="Y176" s="165">
        <f>SUM(Y177:Y182)</f>
        <v>0</v>
      </c>
      <c r="Z176" s="161"/>
      <c r="AA176" s="166">
        <f>SUM(AA177:AA182)</f>
        <v>0</v>
      </c>
      <c r="AR176" s="167" t="s">
        <v>83</v>
      </c>
      <c r="AT176" s="168" t="s">
        <v>76</v>
      </c>
      <c r="AU176" s="168" t="s">
        <v>83</v>
      </c>
      <c r="AY176" s="167" t="s">
        <v>163</v>
      </c>
      <c r="BK176" s="169">
        <f>SUM(BK177:BK182)</f>
        <v>0</v>
      </c>
    </row>
    <row r="177" spans="2:65" s="1" customFormat="1" ht="31.5" customHeight="1">
      <c r="B177" s="38"/>
      <c r="C177" s="171" t="s">
        <v>332</v>
      </c>
      <c r="D177" s="171" t="s">
        <v>164</v>
      </c>
      <c r="E177" s="172" t="s">
        <v>827</v>
      </c>
      <c r="F177" s="288" t="s">
        <v>828</v>
      </c>
      <c r="G177" s="288"/>
      <c r="H177" s="288"/>
      <c r="I177" s="288"/>
      <c r="J177" s="173" t="s">
        <v>167</v>
      </c>
      <c r="K177" s="174">
        <v>2.6379999999999999</v>
      </c>
      <c r="L177" s="289">
        <v>0</v>
      </c>
      <c r="M177" s="290"/>
      <c r="N177" s="291">
        <f>ROUND(L177*K177,2)</f>
        <v>0</v>
      </c>
      <c r="O177" s="291"/>
      <c r="P177" s="291"/>
      <c r="Q177" s="291"/>
      <c r="R177" s="40"/>
      <c r="T177" s="175" t="s">
        <v>21</v>
      </c>
      <c r="U177" s="47" t="s">
        <v>44</v>
      </c>
      <c r="V177" s="39"/>
      <c r="W177" s="176">
        <f>V177*K177</f>
        <v>0</v>
      </c>
      <c r="X177" s="176">
        <v>0</v>
      </c>
      <c r="Y177" s="176">
        <f>X177*K177</f>
        <v>0</v>
      </c>
      <c r="Z177" s="176">
        <v>0</v>
      </c>
      <c r="AA177" s="177">
        <f>Z177*K177</f>
        <v>0</v>
      </c>
      <c r="AR177" s="21" t="s">
        <v>92</v>
      </c>
      <c r="AT177" s="21" t="s">
        <v>164</v>
      </c>
      <c r="AU177" s="21" t="s">
        <v>86</v>
      </c>
      <c r="AY177" s="21" t="s">
        <v>163</v>
      </c>
      <c r="BE177" s="113">
        <f>IF(U177="základná",N177,0)</f>
        <v>0</v>
      </c>
      <c r="BF177" s="113">
        <f>IF(U177="znížená",N177,0)</f>
        <v>0</v>
      </c>
      <c r="BG177" s="113">
        <f>IF(U177="zákl. prenesená",N177,0)</f>
        <v>0</v>
      </c>
      <c r="BH177" s="113">
        <f>IF(U177="zníž. prenesená",N177,0)</f>
        <v>0</v>
      </c>
      <c r="BI177" s="113">
        <f>IF(U177="nulová",N177,0)</f>
        <v>0</v>
      </c>
      <c r="BJ177" s="21" t="s">
        <v>86</v>
      </c>
      <c r="BK177" s="113">
        <f>ROUND(L177*K177,2)</f>
        <v>0</v>
      </c>
      <c r="BL177" s="21" t="s">
        <v>92</v>
      </c>
      <c r="BM177" s="21" t="s">
        <v>481</v>
      </c>
    </row>
    <row r="178" spans="2:65" s="1" customFormat="1" ht="31.5" customHeight="1">
      <c r="B178" s="38"/>
      <c r="C178" s="171" t="s">
        <v>337</v>
      </c>
      <c r="D178" s="171" t="s">
        <v>164</v>
      </c>
      <c r="E178" s="172" t="s">
        <v>271</v>
      </c>
      <c r="F178" s="288" t="s">
        <v>829</v>
      </c>
      <c r="G178" s="288"/>
      <c r="H178" s="288"/>
      <c r="I178" s="288"/>
      <c r="J178" s="173" t="s">
        <v>261</v>
      </c>
      <c r="K178" s="174">
        <v>26.376000000000001</v>
      </c>
      <c r="L178" s="289">
        <v>0</v>
      </c>
      <c r="M178" s="290"/>
      <c r="N178" s="291">
        <f>ROUND(L178*K178,2)</f>
        <v>0</v>
      </c>
      <c r="O178" s="291"/>
      <c r="P178" s="291"/>
      <c r="Q178" s="291"/>
      <c r="R178" s="40"/>
      <c r="T178" s="175" t="s">
        <v>21</v>
      </c>
      <c r="U178" s="47" t="s">
        <v>44</v>
      </c>
      <c r="V178" s="39"/>
      <c r="W178" s="176">
        <f>V178*K178</f>
        <v>0</v>
      </c>
      <c r="X178" s="176">
        <v>0</v>
      </c>
      <c r="Y178" s="176">
        <f>X178*K178</f>
        <v>0</v>
      </c>
      <c r="Z178" s="176">
        <v>0</v>
      </c>
      <c r="AA178" s="177">
        <f>Z178*K178</f>
        <v>0</v>
      </c>
      <c r="AR178" s="21" t="s">
        <v>92</v>
      </c>
      <c r="AT178" s="21" t="s">
        <v>164</v>
      </c>
      <c r="AU178" s="21" t="s">
        <v>86</v>
      </c>
      <c r="AY178" s="21" t="s">
        <v>163</v>
      </c>
      <c r="BE178" s="113">
        <f>IF(U178="základná",N178,0)</f>
        <v>0</v>
      </c>
      <c r="BF178" s="113">
        <f>IF(U178="znížená",N178,0)</f>
        <v>0</v>
      </c>
      <c r="BG178" s="113">
        <f>IF(U178="zákl. prenesená",N178,0)</f>
        <v>0</v>
      </c>
      <c r="BH178" s="113">
        <f>IF(U178="zníž. prenesená",N178,0)</f>
        <v>0</v>
      </c>
      <c r="BI178" s="113">
        <f>IF(U178="nulová",N178,0)</f>
        <v>0</v>
      </c>
      <c r="BJ178" s="21" t="s">
        <v>86</v>
      </c>
      <c r="BK178" s="113">
        <f>ROUND(L178*K178,2)</f>
        <v>0</v>
      </c>
      <c r="BL178" s="21" t="s">
        <v>92</v>
      </c>
      <c r="BM178" s="21" t="s">
        <v>491</v>
      </c>
    </row>
    <row r="179" spans="2:65" s="10" customFormat="1" ht="22.5" customHeight="1">
      <c r="B179" s="178"/>
      <c r="C179" s="179"/>
      <c r="D179" s="179"/>
      <c r="E179" s="180" t="s">
        <v>21</v>
      </c>
      <c r="F179" s="292" t="s">
        <v>830</v>
      </c>
      <c r="G179" s="293"/>
      <c r="H179" s="293"/>
      <c r="I179" s="293"/>
      <c r="J179" s="179"/>
      <c r="K179" s="181">
        <v>26.376000000000001</v>
      </c>
      <c r="L179" s="179"/>
      <c r="M179" s="179"/>
      <c r="N179" s="179"/>
      <c r="O179" s="179"/>
      <c r="P179" s="179"/>
      <c r="Q179" s="179"/>
      <c r="R179" s="182"/>
      <c r="T179" s="183"/>
      <c r="U179" s="179"/>
      <c r="V179" s="179"/>
      <c r="W179" s="179"/>
      <c r="X179" s="179"/>
      <c r="Y179" s="179"/>
      <c r="Z179" s="179"/>
      <c r="AA179" s="184"/>
      <c r="AT179" s="185" t="s">
        <v>170</v>
      </c>
      <c r="AU179" s="185" t="s">
        <v>86</v>
      </c>
      <c r="AV179" s="10" t="s">
        <v>86</v>
      </c>
      <c r="AW179" s="10" t="s">
        <v>34</v>
      </c>
      <c r="AX179" s="10" t="s">
        <v>77</v>
      </c>
      <c r="AY179" s="185" t="s">
        <v>163</v>
      </c>
    </row>
    <row r="180" spans="2:65" s="13" customFormat="1" ht="22.5" customHeight="1">
      <c r="B180" s="211"/>
      <c r="C180" s="212"/>
      <c r="D180" s="212"/>
      <c r="E180" s="213" t="s">
        <v>21</v>
      </c>
      <c r="F180" s="320" t="s">
        <v>671</v>
      </c>
      <c r="G180" s="321"/>
      <c r="H180" s="321"/>
      <c r="I180" s="321"/>
      <c r="J180" s="212"/>
      <c r="K180" s="214">
        <v>26.376000000000001</v>
      </c>
      <c r="L180" s="212"/>
      <c r="M180" s="212"/>
      <c r="N180" s="212"/>
      <c r="O180" s="212"/>
      <c r="P180" s="212"/>
      <c r="Q180" s="212"/>
      <c r="R180" s="215"/>
      <c r="T180" s="216"/>
      <c r="U180" s="212"/>
      <c r="V180" s="212"/>
      <c r="W180" s="212"/>
      <c r="X180" s="212"/>
      <c r="Y180" s="212"/>
      <c r="Z180" s="212"/>
      <c r="AA180" s="217"/>
      <c r="AT180" s="218" t="s">
        <v>170</v>
      </c>
      <c r="AU180" s="218" t="s">
        <v>86</v>
      </c>
      <c r="AV180" s="13" t="s">
        <v>92</v>
      </c>
      <c r="AW180" s="13" t="s">
        <v>34</v>
      </c>
      <c r="AX180" s="13" t="s">
        <v>83</v>
      </c>
      <c r="AY180" s="218" t="s">
        <v>163</v>
      </c>
    </row>
    <row r="181" spans="2:65" s="1" customFormat="1" ht="31.5" customHeight="1">
      <c r="B181" s="38"/>
      <c r="C181" s="171" t="s">
        <v>341</v>
      </c>
      <c r="D181" s="171" t="s">
        <v>164</v>
      </c>
      <c r="E181" s="172" t="s">
        <v>277</v>
      </c>
      <c r="F181" s="288" t="s">
        <v>831</v>
      </c>
      <c r="G181" s="288"/>
      <c r="H181" s="288"/>
      <c r="I181" s="288"/>
      <c r="J181" s="173" t="s">
        <v>261</v>
      </c>
      <c r="K181" s="174">
        <v>26.376000000000001</v>
      </c>
      <c r="L181" s="289">
        <v>0</v>
      </c>
      <c r="M181" s="290"/>
      <c r="N181" s="291">
        <f>ROUND(L181*K181,2)</f>
        <v>0</v>
      </c>
      <c r="O181" s="291"/>
      <c r="P181" s="291"/>
      <c r="Q181" s="291"/>
      <c r="R181" s="40"/>
      <c r="T181" s="175" t="s">
        <v>21</v>
      </c>
      <c r="U181" s="47" t="s">
        <v>44</v>
      </c>
      <c r="V181" s="39"/>
      <c r="W181" s="176">
        <f>V181*K181</f>
        <v>0</v>
      </c>
      <c r="X181" s="176">
        <v>0</v>
      </c>
      <c r="Y181" s="176">
        <f>X181*K181</f>
        <v>0</v>
      </c>
      <c r="Z181" s="176">
        <v>0</v>
      </c>
      <c r="AA181" s="177">
        <f>Z181*K181</f>
        <v>0</v>
      </c>
      <c r="AR181" s="21" t="s">
        <v>92</v>
      </c>
      <c r="AT181" s="21" t="s">
        <v>164</v>
      </c>
      <c r="AU181" s="21" t="s">
        <v>86</v>
      </c>
      <c r="AY181" s="21" t="s">
        <v>163</v>
      </c>
      <c r="BE181" s="113">
        <f>IF(U181="základná",N181,0)</f>
        <v>0</v>
      </c>
      <c r="BF181" s="113">
        <f>IF(U181="znížená",N181,0)</f>
        <v>0</v>
      </c>
      <c r="BG181" s="113">
        <f>IF(U181="zákl. prenesená",N181,0)</f>
        <v>0</v>
      </c>
      <c r="BH181" s="113">
        <f>IF(U181="zníž. prenesená",N181,0)</f>
        <v>0</v>
      </c>
      <c r="BI181" s="113">
        <f>IF(U181="nulová",N181,0)</f>
        <v>0</v>
      </c>
      <c r="BJ181" s="21" t="s">
        <v>86</v>
      </c>
      <c r="BK181" s="113">
        <f>ROUND(L181*K181,2)</f>
        <v>0</v>
      </c>
      <c r="BL181" s="21" t="s">
        <v>92</v>
      </c>
      <c r="BM181" s="21" t="s">
        <v>502</v>
      </c>
    </row>
    <row r="182" spans="2:65" s="1" customFormat="1" ht="31.5" customHeight="1">
      <c r="B182" s="38"/>
      <c r="C182" s="171" t="s">
        <v>345</v>
      </c>
      <c r="D182" s="171" t="s">
        <v>164</v>
      </c>
      <c r="E182" s="172" t="s">
        <v>282</v>
      </c>
      <c r="F182" s="288" t="s">
        <v>283</v>
      </c>
      <c r="G182" s="288"/>
      <c r="H182" s="288"/>
      <c r="I182" s="288"/>
      <c r="J182" s="173" t="s">
        <v>213</v>
      </c>
      <c r="K182" s="174">
        <v>6.2E-2</v>
      </c>
      <c r="L182" s="289">
        <v>0</v>
      </c>
      <c r="M182" s="290"/>
      <c r="N182" s="291">
        <f>ROUND(L182*K182,2)</f>
        <v>0</v>
      </c>
      <c r="O182" s="291"/>
      <c r="P182" s="291"/>
      <c r="Q182" s="291"/>
      <c r="R182" s="40"/>
      <c r="T182" s="175" t="s">
        <v>21</v>
      </c>
      <c r="U182" s="47" t="s">
        <v>44</v>
      </c>
      <c r="V182" s="39"/>
      <c r="W182" s="176">
        <f>V182*K182</f>
        <v>0</v>
      </c>
      <c r="X182" s="176">
        <v>0</v>
      </c>
      <c r="Y182" s="176">
        <f>X182*K182</f>
        <v>0</v>
      </c>
      <c r="Z182" s="176">
        <v>0</v>
      </c>
      <c r="AA182" s="177">
        <f>Z182*K182</f>
        <v>0</v>
      </c>
      <c r="AR182" s="21" t="s">
        <v>92</v>
      </c>
      <c r="AT182" s="21" t="s">
        <v>164</v>
      </c>
      <c r="AU182" s="21" t="s">
        <v>86</v>
      </c>
      <c r="AY182" s="21" t="s">
        <v>163</v>
      </c>
      <c r="BE182" s="113">
        <f>IF(U182="základná",N182,0)</f>
        <v>0</v>
      </c>
      <c r="BF182" s="113">
        <f>IF(U182="znížená",N182,0)</f>
        <v>0</v>
      </c>
      <c r="BG182" s="113">
        <f>IF(U182="zákl. prenesená",N182,0)</f>
        <v>0</v>
      </c>
      <c r="BH182" s="113">
        <f>IF(U182="zníž. prenesená",N182,0)</f>
        <v>0</v>
      </c>
      <c r="BI182" s="113">
        <f>IF(U182="nulová",N182,0)</f>
        <v>0</v>
      </c>
      <c r="BJ182" s="21" t="s">
        <v>86</v>
      </c>
      <c r="BK182" s="113">
        <f>ROUND(L182*K182,2)</f>
        <v>0</v>
      </c>
      <c r="BL182" s="21" t="s">
        <v>92</v>
      </c>
      <c r="BM182" s="21" t="s">
        <v>510</v>
      </c>
    </row>
    <row r="183" spans="2:65" s="9" customFormat="1" ht="29.85" customHeight="1">
      <c r="B183" s="160"/>
      <c r="C183" s="161"/>
      <c r="D183" s="170" t="s">
        <v>545</v>
      </c>
      <c r="E183" s="170"/>
      <c r="F183" s="170"/>
      <c r="G183" s="170"/>
      <c r="H183" s="170"/>
      <c r="I183" s="170"/>
      <c r="J183" s="170"/>
      <c r="K183" s="170"/>
      <c r="L183" s="170"/>
      <c r="M183" s="170"/>
      <c r="N183" s="305">
        <f>BK183</f>
        <v>0</v>
      </c>
      <c r="O183" s="306"/>
      <c r="P183" s="306"/>
      <c r="Q183" s="306"/>
      <c r="R183" s="163"/>
      <c r="T183" s="164"/>
      <c r="U183" s="161"/>
      <c r="V183" s="161"/>
      <c r="W183" s="165">
        <f>SUM(W184:W195)</f>
        <v>0</v>
      </c>
      <c r="X183" s="161"/>
      <c r="Y183" s="165">
        <f>SUM(Y184:Y195)</f>
        <v>0</v>
      </c>
      <c r="Z183" s="161"/>
      <c r="AA183" s="166">
        <f>SUM(AA184:AA195)</f>
        <v>0</v>
      </c>
      <c r="AR183" s="167" t="s">
        <v>83</v>
      </c>
      <c r="AT183" s="168" t="s">
        <v>76</v>
      </c>
      <c r="AU183" s="168" t="s">
        <v>83</v>
      </c>
      <c r="AY183" s="167" t="s">
        <v>163</v>
      </c>
      <c r="BK183" s="169">
        <f>SUM(BK184:BK195)</f>
        <v>0</v>
      </c>
    </row>
    <row r="184" spans="2:65" s="1" customFormat="1" ht="44.25" customHeight="1">
      <c r="B184" s="38"/>
      <c r="C184" s="171" t="s">
        <v>349</v>
      </c>
      <c r="D184" s="171" t="s">
        <v>164</v>
      </c>
      <c r="E184" s="172" t="s">
        <v>832</v>
      </c>
      <c r="F184" s="288" t="s">
        <v>833</v>
      </c>
      <c r="G184" s="288"/>
      <c r="H184" s="288"/>
      <c r="I184" s="288"/>
      <c r="J184" s="173" t="s">
        <v>261</v>
      </c>
      <c r="K184" s="174">
        <v>62.72</v>
      </c>
      <c r="L184" s="289">
        <v>0</v>
      </c>
      <c r="M184" s="290"/>
      <c r="N184" s="291">
        <f>ROUND(L184*K184,2)</f>
        <v>0</v>
      </c>
      <c r="O184" s="291"/>
      <c r="P184" s="291"/>
      <c r="Q184" s="291"/>
      <c r="R184" s="40"/>
      <c r="T184" s="175" t="s">
        <v>21</v>
      </c>
      <c r="U184" s="47" t="s">
        <v>44</v>
      </c>
      <c r="V184" s="39"/>
      <c r="W184" s="176">
        <f>V184*K184</f>
        <v>0</v>
      </c>
      <c r="X184" s="176">
        <v>0</v>
      </c>
      <c r="Y184" s="176">
        <f>X184*K184</f>
        <v>0</v>
      </c>
      <c r="Z184" s="176">
        <v>0</v>
      </c>
      <c r="AA184" s="177">
        <f>Z184*K184</f>
        <v>0</v>
      </c>
      <c r="AR184" s="21" t="s">
        <v>92</v>
      </c>
      <c r="AT184" s="21" t="s">
        <v>164</v>
      </c>
      <c r="AU184" s="21" t="s">
        <v>86</v>
      </c>
      <c r="AY184" s="21" t="s">
        <v>163</v>
      </c>
      <c r="BE184" s="113">
        <f>IF(U184="základná",N184,0)</f>
        <v>0</v>
      </c>
      <c r="BF184" s="113">
        <f>IF(U184="znížená",N184,0)</f>
        <v>0</v>
      </c>
      <c r="BG184" s="113">
        <f>IF(U184="zákl. prenesená",N184,0)</f>
        <v>0</v>
      </c>
      <c r="BH184" s="113">
        <f>IF(U184="zníž. prenesená",N184,0)</f>
        <v>0</v>
      </c>
      <c r="BI184" s="113">
        <f>IF(U184="nulová",N184,0)</f>
        <v>0</v>
      </c>
      <c r="BJ184" s="21" t="s">
        <v>86</v>
      </c>
      <c r="BK184" s="113">
        <f>ROUND(L184*K184,2)</f>
        <v>0</v>
      </c>
      <c r="BL184" s="21" t="s">
        <v>92</v>
      </c>
      <c r="BM184" s="21" t="s">
        <v>519</v>
      </c>
    </row>
    <row r="185" spans="2:65" s="10" customFormat="1" ht="22.5" customHeight="1">
      <c r="B185" s="178"/>
      <c r="C185" s="179"/>
      <c r="D185" s="179"/>
      <c r="E185" s="180" t="s">
        <v>21</v>
      </c>
      <c r="F185" s="292" t="s">
        <v>790</v>
      </c>
      <c r="G185" s="293"/>
      <c r="H185" s="293"/>
      <c r="I185" s="293"/>
      <c r="J185" s="179"/>
      <c r="K185" s="181">
        <v>62.72</v>
      </c>
      <c r="L185" s="179"/>
      <c r="M185" s="179"/>
      <c r="N185" s="179"/>
      <c r="O185" s="179"/>
      <c r="P185" s="179"/>
      <c r="Q185" s="179"/>
      <c r="R185" s="182"/>
      <c r="T185" s="183"/>
      <c r="U185" s="179"/>
      <c r="V185" s="179"/>
      <c r="W185" s="179"/>
      <c r="X185" s="179"/>
      <c r="Y185" s="179"/>
      <c r="Z185" s="179"/>
      <c r="AA185" s="184"/>
      <c r="AT185" s="185" t="s">
        <v>170</v>
      </c>
      <c r="AU185" s="185" t="s">
        <v>86</v>
      </c>
      <c r="AV185" s="10" t="s">
        <v>86</v>
      </c>
      <c r="AW185" s="10" t="s">
        <v>34</v>
      </c>
      <c r="AX185" s="10" t="s">
        <v>77</v>
      </c>
      <c r="AY185" s="185" t="s">
        <v>163</v>
      </c>
    </row>
    <row r="186" spans="2:65" s="13" customFormat="1" ht="22.5" customHeight="1">
      <c r="B186" s="211"/>
      <c r="C186" s="212"/>
      <c r="D186" s="212"/>
      <c r="E186" s="213" t="s">
        <v>21</v>
      </c>
      <c r="F186" s="320" t="s">
        <v>671</v>
      </c>
      <c r="G186" s="321"/>
      <c r="H186" s="321"/>
      <c r="I186" s="321"/>
      <c r="J186" s="212"/>
      <c r="K186" s="214">
        <v>62.72</v>
      </c>
      <c r="L186" s="212"/>
      <c r="M186" s="212"/>
      <c r="N186" s="212"/>
      <c r="O186" s="212"/>
      <c r="P186" s="212"/>
      <c r="Q186" s="212"/>
      <c r="R186" s="215"/>
      <c r="T186" s="216"/>
      <c r="U186" s="212"/>
      <c r="V186" s="212"/>
      <c r="W186" s="212"/>
      <c r="X186" s="212"/>
      <c r="Y186" s="212"/>
      <c r="Z186" s="212"/>
      <c r="AA186" s="217"/>
      <c r="AT186" s="218" t="s">
        <v>170</v>
      </c>
      <c r="AU186" s="218" t="s">
        <v>86</v>
      </c>
      <c r="AV186" s="13" t="s">
        <v>92</v>
      </c>
      <c r="AW186" s="13" t="s">
        <v>34</v>
      </c>
      <c r="AX186" s="13" t="s">
        <v>83</v>
      </c>
      <c r="AY186" s="218" t="s">
        <v>163</v>
      </c>
    </row>
    <row r="187" spans="2:65" s="1" customFormat="1" ht="31.5" customHeight="1">
      <c r="B187" s="38"/>
      <c r="C187" s="171" t="s">
        <v>354</v>
      </c>
      <c r="D187" s="171" t="s">
        <v>164</v>
      </c>
      <c r="E187" s="172" t="s">
        <v>834</v>
      </c>
      <c r="F187" s="288" t="s">
        <v>835</v>
      </c>
      <c r="G187" s="288"/>
      <c r="H187" s="288"/>
      <c r="I187" s="288"/>
      <c r="J187" s="173" t="s">
        <v>261</v>
      </c>
      <c r="K187" s="174">
        <v>62.72</v>
      </c>
      <c r="L187" s="289">
        <v>0</v>
      </c>
      <c r="M187" s="290"/>
      <c r="N187" s="291">
        <f>ROUND(L187*K187,2)</f>
        <v>0</v>
      </c>
      <c r="O187" s="291"/>
      <c r="P187" s="291"/>
      <c r="Q187" s="291"/>
      <c r="R187" s="40"/>
      <c r="T187" s="175" t="s">
        <v>21</v>
      </c>
      <c r="U187" s="47" t="s">
        <v>44</v>
      </c>
      <c r="V187" s="39"/>
      <c r="W187" s="176">
        <f>V187*K187</f>
        <v>0</v>
      </c>
      <c r="X187" s="176">
        <v>0</v>
      </c>
      <c r="Y187" s="176">
        <f>X187*K187</f>
        <v>0</v>
      </c>
      <c r="Z187" s="176">
        <v>0</v>
      </c>
      <c r="AA187" s="177">
        <f>Z187*K187</f>
        <v>0</v>
      </c>
      <c r="AR187" s="21" t="s">
        <v>92</v>
      </c>
      <c r="AT187" s="21" t="s">
        <v>164</v>
      </c>
      <c r="AU187" s="21" t="s">
        <v>86</v>
      </c>
      <c r="AY187" s="21" t="s">
        <v>163</v>
      </c>
      <c r="BE187" s="113">
        <f>IF(U187="základná",N187,0)</f>
        <v>0</v>
      </c>
      <c r="BF187" s="113">
        <f>IF(U187="znížená",N187,0)</f>
        <v>0</v>
      </c>
      <c r="BG187" s="113">
        <f>IF(U187="zákl. prenesená",N187,0)</f>
        <v>0</v>
      </c>
      <c r="BH187" s="113">
        <f>IF(U187="zníž. prenesená",N187,0)</f>
        <v>0</v>
      </c>
      <c r="BI187" s="113">
        <f>IF(U187="nulová",N187,0)</f>
        <v>0</v>
      </c>
      <c r="BJ187" s="21" t="s">
        <v>86</v>
      </c>
      <c r="BK187" s="113">
        <f>ROUND(L187*K187,2)</f>
        <v>0</v>
      </c>
      <c r="BL187" s="21" t="s">
        <v>92</v>
      </c>
      <c r="BM187" s="21" t="s">
        <v>528</v>
      </c>
    </row>
    <row r="188" spans="2:65" s="1" customFormat="1" ht="31.5" customHeight="1">
      <c r="B188" s="38"/>
      <c r="C188" s="171" t="s">
        <v>358</v>
      </c>
      <c r="D188" s="171" t="s">
        <v>164</v>
      </c>
      <c r="E188" s="172" t="s">
        <v>836</v>
      </c>
      <c r="F188" s="288" t="s">
        <v>837</v>
      </c>
      <c r="G188" s="288"/>
      <c r="H188" s="288"/>
      <c r="I188" s="288"/>
      <c r="J188" s="173" t="s">
        <v>167</v>
      </c>
      <c r="K188" s="174">
        <v>2.226</v>
      </c>
      <c r="L188" s="289">
        <v>0</v>
      </c>
      <c r="M188" s="290"/>
      <c r="N188" s="291">
        <f>ROUND(L188*K188,2)</f>
        <v>0</v>
      </c>
      <c r="O188" s="291"/>
      <c r="P188" s="291"/>
      <c r="Q188" s="291"/>
      <c r="R188" s="40"/>
      <c r="T188" s="175" t="s">
        <v>21</v>
      </c>
      <c r="U188" s="47" t="s">
        <v>44</v>
      </c>
      <c r="V188" s="39"/>
      <c r="W188" s="176">
        <f>V188*K188</f>
        <v>0</v>
      </c>
      <c r="X188" s="176">
        <v>0</v>
      </c>
      <c r="Y188" s="176">
        <f>X188*K188</f>
        <v>0</v>
      </c>
      <c r="Z188" s="176">
        <v>0</v>
      </c>
      <c r="AA188" s="177">
        <f>Z188*K188</f>
        <v>0</v>
      </c>
      <c r="AR188" s="21" t="s">
        <v>92</v>
      </c>
      <c r="AT188" s="21" t="s">
        <v>164</v>
      </c>
      <c r="AU188" s="21" t="s">
        <v>86</v>
      </c>
      <c r="AY188" s="21" t="s">
        <v>163</v>
      </c>
      <c r="BE188" s="113">
        <f>IF(U188="základná",N188,0)</f>
        <v>0</v>
      </c>
      <c r="BF188" s="113">
        <f>IF(U188="znížená",N188,0)</f>
        <v>0</v>
      </c>
      <c r="BG188" s="113">
        <f>IF(U188="zákl. prenesená",N188,0)</f>
        <v>0</v>
      </c>
      <c r="BH188" s="113">
        <f>IF(U188="zníž. prenesená",N188,0)</f>
        <v>0</v>
      </c>
      <c r="BI188" s="113">
        <f>IF(U188="nulová",N188,0)</f>
        <v>0</v>
      </c>
      <c r="BJ188" s="21" t="s">
        <v>86</v>
      </c>
      <c r="BK188" s="113">
        <f>ROUND(L188*K188,2)</f>
        <v>0</v>
      </c>
      <c r="BL188" s="21" t="s">
        <v>92</v>
      </c>
      <c r="BM188" s="21" t="s">
        <v>538</v>
      </c>
    </row>
    <row r="189" spans="2:65" s="1" customFormat="1" ht="22.5" customHeight="1">
      <c r="B189" s="38"/>
      <c r="C189" s="186" t="s">
        <v>362</v>
      </c>
      <c r="D189" s="186" t="s">
        <v>254</v>
      </c>
      <c r="E189" s="187" t="s">
        <v>838</v>
      </c>
      <c r="F189" s="296" t="s">
        <v>839</v>
      </c>
      <c r="G189" s="296"/>
      <c r="H189" s="296"/>
      <c r="I189" s="296"/>
      <c r="J189" s="188" t="s">
        <v>213</v>
      </c>
      <c r="K189" s="189">
        <v>3.9849999999999999</v>
      </c>
      <c r="L189" s="297">
        <v>0</v>
      </c>
      <c r="M189" s="298"/>
      <c r="N189" s="299">
        <f>ROUND(L189*K189,2)</f>
        <v>0</v>
      </c>
      <c r="O189" s="291"/>
      <c r="P189" s="291"/>
      <c r="Q189" s="291"/>
      <c r="R189" s="40"/>
      <c r="T189" s="175" t="s">
        <v>21</v>
      </c>
      <c r="U189" s="47" t="s">
        <v>44</v>
      </c>
      <c r="V189" s="39"/>
      <c r="W189" s="176">
        <f>V189*K189</f>
        <v>0</v>
      </c>
      <c r="X189" s="176">
        <v>0</v>
      </c>
      <c r="Y189" s="176">
        <f>X189*K189</f>
        <v>0</v>
      </c>
      <c r="Z189" s="176">
        <v>0</v>
      </c>
      <c r="AA189" s="177">
        <f>Z189*K189</f>
        <v>0</v>
      </c>
      <c r="AR189" s="21" t="s">
        <v>199</v>
      </c>
      <c r="AT189" s="21" t="s">
        <v>254</v>
      </c>
      <c r="AU189" s="21" t="s">
        <v>86</v>
      </c>
      <c r="AY189" s="21" t="s">
        <v>163</v>
      </c>
      <c r="BE189" s="113">
        <f>IF(U189="základná",N189,0)</f>
        <v>0</v>
      </c>
      <c r="BF189" s="113">
        <f>IF(U189="znížená",N189,0)</f>
        <v>0</v>
      </c>
      <c r="BG189" s="113">
        <f>IF(U189="zákl. prenesená",N189,0)</f>
        <v>0</v>
      </c>
      <c r="BH189" s="113">
        <f>IF(U189="zníž. prenesená",N189,0)</f>
        <v>0</v>
      </c>
      <c r="BI189" s="113">
        <f>IF(U189="nulová",N189,0)</f>
        <v>0</v>
      </c>
      <c r="BJ189" s="21" t="s">
        <v>86</v>
      </c>
      <c r="BK189" s="113">
        <f>ROUND(L189*K189,2)</f>
        <v>0</v>
      </c>
      <c r="BL189" s="21" t="s">
        <v>92</v>
      </c>
      <c r="BM189" s="21" t="s">
        <v>840</v>
      </c>
    </row>
    <row r="190" spans="2:65" s="10" customFormat="1" ht="22.5" customHeight="1">
      <c r="B190" s="178"/>
      <c r="C190" s="179"/>
      <c r="D190" s="179"/>
      <c r="E190" s="180" t="s">
        <v>21</v>
      </c>
      <c r="F190" s="292" t="s">
        <v>841</v>
      </c>
      <c r="G190" s="293"/>
      <c r="H190" s="293"/>
      <c r="I190" s="293"/>
      <c r="J190" s="179"/>
      <c r="K190" s="181">
        <v>3.9849999999999999</v>
      </c>
      <c r="L190" s="179"/>
      <c r="M190" s="179"/>
      <c r="N190" s="179"/>
      <c r="O190" s="179"/>
      <c r="P190" s="179"/>
      <c r="Q190" s="179"/>
      <c r="R190" s="182"/>
      <c r="T190" s="183"/>
      <c r="U190" s="179"/>
      <c r="V190" s="179"/>
      <c r="W190" s="179"/>
      <c r="X190" s="179"/>
      <c r="Y190" s="179"/>
      <c r="Z190" s="179"/>
      <c r="AA190" s="184"/>
      <c r="AT190" s="185" t="s">
        <v>170</v>
      </c>
      <c r="AU190" s="185" t="s">
        <v>86</v>
      </c>
      <c r="AV190" s="10" t="s">
        <v>86</v>
      </c>
      <c r="AW190" s="10" t="s">
        <v>34</v>
      </c>
      <c r="AX190" s="10" t="s">
        <v>77</v>
      </c>
      <c r="AY190" s="185" t="s">
        <v>163</v>
      </c>
    </row>
    <row r="191" spans="2:65" s="13" customFormat="1" ht="22.5" customHeight="1">
      <c r="B191" s="211"/>
      <c r="C191" s="212"/>
      <c r="D191" s="212"/>
      <c r="E191" s="213" t="s">
        <v>21</v>
      </c>
      <c r="F191" s="320" t="s">
        <v>671</v>
      </c>
      <c r="G191" s="321"/>
      <c r="H191" s="321"/>
      <c r="I191" s="321"/>
      <c r="J191" s="212"/>
      <c r="K191" s="214">
        <v>3.9849999999999999</v>
      </c>
      <c r="L191" s="212"/>
      <c r="M191" s="212"/>
      <c r="N191" s="212"/>
      <c r="O191" s="212"/>
      <c r="P191" s="212"/>
      <c r="Q191" s="212"/>
      <c r="R191" s="215"/>
      <c r="T191" s="216"/>
      <c r="U191" s="212"/>
      <c r="V191" s="212"/>
      <c r="W191" s="212"/>
      <c r="X191" s="212"/>
      <c r="Y191" s="212"/>
      <c r="Z191" s="212"/>
      <c r="AA191" s="217"/>
      <c r="AT191" s="218" t="s">
        <v>170</v>
      </c>
      <c r="AU191" s="218" t="s">
        <v>86</v>
      </c>
      <c r="AV191" s="13" t="s">
        <v>92</v>
      </c>
      <c r="AW191" s="13" t="s">
        <v>34</v>
      </c>
      <c r="AX191" s="13" t="s">
        <v>83</v>
      </c>
      <c r="AY191" s="218" t="s">
        <v>163</v>
      </c>
    </row>
    <row r="192" spans="2:65" s="1" customFormat="1" ht="31.5" customHeight="1">
      <c r="B192" s="38"/>
      <c r="C192" s="171" t="s">
        <v>366</v>
      </c>
      <c r="D192" s="171" t="s">
        <v>164</v>
      </c>
      <c r="E192" s="172" t="s">
        <v>842</v>
      </c>
      <c r="F192" s="288" t="s">
        <v>843</v>
      </c>
      <c r="G192" s="288"/>
      <c r="H192" s="288"/>
      <c r="I192" s="288"/>
      <c r="J192" s="173" t="s">
        <v>261</v>
      </c>
      <c r="K192" s="174">
        <v>46.74</v>
      </c>
      <c r="L192" s="289">
        <v>0</v>
      </c>
      <c r="M192" s="290"/>
      <c r="N192" s="291">
        <f>ROUND(L192*K192,2)</f>
        <v>0</v>
      </c>
      <c r="O192" s="291"/>
      <c r="P192" s="291"/>
      <c r="Q192" s="291"/>
      <c r="R192" s="40"/>
      <c r="T192" s="175" t="s">
        <v>21</v>
      </c>
      <c r="U192" s="47" t="s">
        <v>44</v>
      </c>
      <c r="V192" s="39"/>
      <c r="W192" s="176">
        <f>V192*K192</f>
        <v>0</v>
      </c>
      <c r="X192" s="176">
        <v>0</v>
      </c>
      <c r="Y192" s="176">
        <f>X192*K192</f>
        <v>0</v>
      </c>
      <c r="Z192" s="176">
        <v>0</v>
      </c>
      <c r="AA192" s="177">
        <f>Z192*K192</f>
        <v>0</v>
      </c>
      <c r="AR192" s="21" t="s">
        <v>92</v>
      </c>
      <c r="AT192" s="21" t="s">
        <v>164</v>
      </c>
      <c r="AU192" s="21" t="s">
        <v>86</v>
      </c>
      <c r="AY192" s="21" t="s">
        <v>163</v>
      </c>
      <c r="BE192" s="113">
        <f>IF(U192="základná",N192,0)</f>
        <v>0</v>
      </c>
      <c r="BF192" s="113">
        <f>IF(U192="znížená",N192,0)</f>
        <v>0</v>
      </c>
      <c r="BG192" s="113">
        <f>IF(U192="zákl. prenesená",N192,0)</f>
        <v>0</v>
      </c>
      <c r="BH192" s="113">
        <f>IF(U192="zníž. prenesená",N192,0)</f>
        <v>0</v>
      </c>
      <c r="BI192" s="113">
        <f>IF(U192="nulová",N192,0)</f>
        <v>0</v>
      </c>
      <c r="BJ192" s="21" t="s">
        <v>86</v>
      </c>
      <c r="BK192" s="113">
        <f>ROUND(L192*K192,2)</f>
        <v>0</v>
      </c>
      <c r="BL192" s="21" t="s">
        <v>92</v>
      </c>
      <c r="BM192" s="21" t="s">
        <v>844</v>
      </c>
    </row>
    <row r="193" spans="2:65" s="1" customFormat="1" ht="31.5" customHeight="1">
      <c r="B193" s="38"/>
      <c r="C193" s="171" t="s">
        <v>372</v>
      </c>
      <c r="D193" s="171" t="s">
        <v>164</v>
      </c>
      <c r="E193" s="172" t="s">
        <v>845</v>
      </c>
      <c r="F193" s="288" t="s">
        <v>846</v>
      </c>
      <c r="G193" s="288"/>
      <c r="H193" s="288"/>
      <c r="I193" s="288"/>
      <c r="J193" s="173" t="s">
        <v>213</v>
      </c>
      <c r="K193" s="174">
        <v>0.125</v>
      </c>
      <c r="L193" s="289">
        <v>0</v>
      </c>
      <c r="M193" s="290"/>
      <c r="N193" s="291">
        <f>ROUND(L193*K193,2)</f>
        <v>0</v>
      </c>
      <c r="O193" s="291"/>
      <c r="P193" s="291"/>
      <c r="Q193" s="291"/>
      <c r="R193" s="40"/>
      <c r="T193" s="175" t="s">
        <v>21</v>
      </c>
      <c r="U193" s="47" t="s">
        <v>44</v>
      </c>
      <c r="V193" s="39"/>
      <c r="W193" s="176">
        <f>V193*K193</f>
        <v>0</v>
      </c>
      <c r="X193" s="176">
        <v>0</v>
      </c>
      <c r="Y193" s="176">
        <f>X193*K193</f>
        <v>0</v>
      </c>
      <c r="Z193" s="176">
        <v>0</v>
      </c>
      <c r="AA193" s="177">
        <f>Z193*K193</f>
        <v>0</v>
      </c>
      <c r="AR193" s="21" t="s">
        <v>92</v>
      </c>
      <c r="AT193" s="21" t="s">
        <v>164</v>
      </c>
      <c r="AU193" s="21" t="s">
        <v>86</v>
      </c>
      <c r="AY193" s="21" t="s">
        <v>163</v>
      </c>
      <c r="BE193" s="113">
        <f>IF(U193="základná",N193,0)</f>
        <v>0</v>
      </c>
      <c r="BF193" s="113">
        <f>IF(U193="znížená",N193,0)</f>
        <v>0</v>
      </c>
      <c r="BG193" s="113">
        <f>IF(U193="zákl. prenesená",N193,0)</f>
        <v>0</v>
      </c>
      <c r="BH193" s="113">
        <f>IF(U193="zníž. prenesená",N193,0)</f>
        <v>0</v>
      </c>
      <c r="BI193" s="113">
        <f>IF(U193="nulová",N193,0)</f>
        <v>0</v>
      </c>
      <c r="BJ193" s="21" t="s">
        <v>86</v>
      </c>
      <c r="BK193" s="113">
        <f>ROUND(L193*K193,2)</f>
        <v>0</v>
      </c>
      <c r="BL193" s="21" t="s">
        <v>92</v>
      </c>
      <c r="BM193" s="21" t="s">
        <v>617</v>
      </c>
    </row>
    <row r="194" spans="2:65" s="10" customFormat="1" ht="22.5" customHeight="1">
      <c r="B194" s="178"/>
      <c r="C194" s="179"/>
      <c r="D194" s="179"/>
      <c r="E194" s="180" t="s">
        <v>21</v>
      </c>
      <c r="F194" s="292" t="s">
        <v>847</v>
      </c>
      <c r="G194" s="293"/>
      <c r="H194" s="293"/>
      <c r="I194" s="293"/>
      <c r="J194" s="179"/>
      <c r="K194" s="181">
        <v>0.125</v>
      </c>
      <c r="L194" s="179"/>
      <c r="M194" s="179"/>
      <c r="N194" s="179"/>
      <c r="O194" s="179"/>
      <c r="P194" s="179"/>
      <c r="Q194" s="179"/>
      <c r="R194" s="182"/>
      <c r="T194" s="183"/>
      <c r="U194" s="179"/>
      <c r="V194" s="179"/>
      <c r="W194" s="179"/>
      <c r="X194" s="179"/>
      <c r="Y194" s="179"/>
      <c r="Z194" s="179"/>
      <c r="AA194" s="184"/>
      <c r="AT194" s="185" t="s">
        <v>170</v>
      </c>
      <c r="AU194" s="185" t="s">
        <v>86</v>
      </c>
      <c r="AV194" s="10" t="s">
        <v>86</v>
      </c>
      <c r="AW194" s="10" t="s">
        <v>34</v>
      </c>
      <c r="AX194" s="10" t="s">
        <v>77</v>
      </c>
      <c r="AY194" s="185" t="s">
        <v>163</v>
      </c>
    </row>
    <row r="195" spans="2:65" s="13" customFormat="1" ht="22.5" customHeight="1">
      <c r="B195" s="211"/>
      <c r="C195" s="212"/>
      <c r="D195" s="212"/>
      <c r="E195" s="213" t="s">
        <v>21</v>
      </c>
      <c r="F195" s="320" t="s">
        <v>671</v>
      </c>
      <c r="G195" s="321"/>
      <c r="H195" s="321"/>
      <c r="I195" s="321"/>
      <c r="J195" s="212"/>
      <c r="K195" s="214">
        <v>0.125</v>
      </c>
      <c r="L195" s="212"/>
      <c r="M195" s="212"/>
      <c r="N195" s="212"/>
      <c r="O195" s="212"/>
      <c r="P195" s="212"/>
      <c r="Q195" s="212"/>
      <c r="R195" s="215"/>
      <c r="T195" s="216"/>
      <c r="U195" s="212"/>
      <c r="V195" s="212"/>
      <c r="W195" s="212"/>
      <c r="X195" s="212"/>
      <c r="Y195" s="212"/>
      <c r="Z195" s="212"/>
      <c r="AA195" s="217"/>
      <c r="AT195" s="218" t="s">
        <v>170</v>
      </c>
      <c r="AU195" s="218" t="s">
        <v>86</v>
      </c>
      <c r="AV195" s="13" t="s">
        <v>92</v>
      </c>
      <c r="AW195" s="13" t="s">
        <v>34</v>
      </c>
      <c r="AX195" s="13" t="s">
        <v>83</v>
      </c>
      <c r="AY195" s="218" t="s">
        <v>163</v>
      </c>
    </row>
    <row r="196" spans="2:65" s="9" customFormat="1" ht="29.85" customHeight="1">
      <c r="B196" s="160"/>
      <c r="C196" s="161"/>
      <c r="D196" s="170" t="s">
        <v>126</v>
      </c>
      <c r="E196" s="170"/>
      <c r="F196" s="170"/>
      <c r="G196" s="170"/>
      <c r="H196" s="170"/>
      <c r="I196" s="170"/>
      <c r="J196" s="170"/>
      <c r="K196" s="170"/>
      <c r="L196" s="170"/>
      <c r="M196" s="170"/>
      <c r="N196" s="303">
        <f>BK196</f>
        <v>0</v>
      </c>
      <c r="O196" s="304"/>
      <c r="P196" s="304"/>
      <c r="Q196" s="304"/>
      <c r="R196" s="163"/>
      <c r="T196" s="164"/>
      <c r="U196" s="161"/>
      <c r="V196" s="161"/>
      <c r="W196" s="165">
        <f>SUM(W197:W198)</f>
        <v>0</v>
      </c>
      <c r="X196" s="161"/>
      <c r="Y196" s="165">
        <f>SUM(Y197:Y198)</f>
        <v>0</v>
      </c>
      <c r="Z196" s="161"/>
      <c r="AA196" s="166">
        <f>SUM(AA197:AA198)</f>
        <v>0</v>
      </c>
      <c r="AR196" s="167" t="s">
        <v>83</v>
      </c>
      <c r="AT196" s="168" t="s">
        <v>76</v>
      </c>
      <c r="AU196" s="168" t="s">
        <v>83</v>
      </c>
      <c r="AY196" s="167" t="s">
        <v>163</v>
      </c>
      <c r="BK196" s="169">
        <f>SUM(BK197:BK198)</f>
        <v>0</v>
      </c>
    </row>
    <row r="197" spans="2:65" s="1" customFormat="1" ht="31.5" customHeight="1">
      <c r="B197" s="38"/>
      <c r="C197" s="171" t="s">
        <v>380</v>
      </c>
      <c r="D197" s="171" t="s">
        <v>164</v>
      </c>
      <c r="E197" s="172" t="s">
        <v>848</v>
      </c>
      <c r="F197" s="288" t="s">
        <v>849</v>
      </c>
      <c r="G197" s="288"/>
      <c r="H197" s="288"/>
      <c r="I197" s="288"/>
      <c r="J197" s="173" t="s">
        <v>167</v>
      </c>
      <c r="K197" s="174">
        <v>4.6740000000000004</v>
      </c>
      <c r="L197" s="289">
        <v>0</v>
      </c>
      <c r="M197" s="290"/>
      <c r="N197" s="291">
        <f>ROUND(L197*K197,2)</f>
        <v>0</v>
      </c>
      <c r="O197" s="291"/>
      <c r="P197" s="291"/>
      <c r="Q197" s="291"/>
      <c r="R197" s="40"/>
      <c r="T197" s="175" t="s">
        <v>21</v>
      </c>
      <c r="U197" s="47" t="s">
        <v>44</v>
      </c>
      <c r="V197" s="39"/>
      <c r="W197" s="176">
        <f>V197*K197</f>
        <v>0</v>
      </c>
      <c r="X197" s="176">
        <v>0</v>
      </c>
      <c r="Y197" s="176">
        <f>X197*K197</f>
        <v>0</v>
      </c>
      <c r="Z197" s="176">
        <v>0</v>
      </c>
      <c r="AA197" s="177">
        <f>Z197*K197</f>
        <v>0</v>
      </c>
      <c r="AR197" s="21" t="s">
        <v>92</v>
      </c>
      <c r="AT197" s="21" t="s">
        <v>164</v>
      </c>
      <c r="AU197" s="21" t="s">
        <v>86</v>
      </c>
      <c r="AY197" s="21" t="s">
        <v>163</v>
      </c>
      <c r="BE197" s="113">
        <f>IF(U197="základná",N197,0)</f>
        <v>0</v>
      </c>
      <c r="BF197" s="113">
        <f>IF(U197="znížená",N197,0)</f>
        <v>0</v>
      </c>
      <c r="BG197" s="113">
        <f>IF(U197="zákl. prenesená",N197,0)</f>
        <v>0</v>
      </c>
      <c r="BH197" s="113">
        <f>IF(U197="zníž. prenesená",N197,0)</f>
        <v>0</v>
      </c>
      <c r="BI197" s="113">
        <f>IF(U197="nulová",N197,0)</f>
        <v>0</v>
      </c>
      <c r="BJ197" s="21" t="s">
        <v>86</v>
      </c>
      <c r="BK197" s="113">
        <f>ROUND(L197*K197,2)</f>
        <v>0</v>
      </c>
      <c r="BL197" s="21" t="s">
        <v>92</v>
      </c>
      <c r="BM197" s="21" t="s">
        <v>850</v>
      </c>
    </row>
    <row r="198" spans="2:65" s="1" customFormat="1" ht="31.5" customHeight="1">
      <c r="B198" s="38"/>
      <c r="C198" s="171" t="s">
        <v>389</v>
      </c>
      <c r="D198" s="171" t="s">
        <v>164</v>
      </c>
      <c r="E198" s="172" t="s">
        <v>851</v>
      </c>
      <c r="F198" s="288" t="s">
        <v>852</v>
      </c>
      <c r="G198" s="288"/>
      <c r="H198" s="288"/>
      <c r="I198" s="288"/>
      <c r="J198" s="173" t="s">
        <v>167</v>
      </c>
      <c r="K198" s="174">
        <v>4.6740000000000004</v>
      </c>
      <c r="L198" s="289">
        <v>0</v>
      </c>
      <c r="M198" s="290"/>
      <c r="N198" s="291">
        <f>ROUND(L198*K198,2)</f>
        <v>0</v>
      </c>
      <c r="O198" s="291"/>
      <c r="P198" s="291"/>
      <c r="Q198" s="291"/>
      <c r="R198" s="40"/>
      <c r="T198" s="175" t="s">
        <v>21</v>
      </c>
      <c r="U198" s="47" t="s">
        <v>44</v>
      </c>
      <c r="V198" s="39"/>
      <c r="W198" s="176">
        <f>V198*K198</f>
        <v>0</v>
      </c>
      <c r="X198" s="176">
        <v>0</v>
      </c>
      <c r="Y198" s="176">
        <f>X198*K198</f>
        <v>0</v>
      </c>
      <c r="Z198" s="176">
        <v>0</v>
      </c>
      <c r="AA198" s="177">
        <f>Z198*K198</f>
        <v>0</v>
      </c>
      <c r="AR198" s="21" t="s">
        <v>92</v>
      </c>
      <c r="AT198" s="21" t="s">
        <v>164</v>
      </c>
      <c r="AU198" s="21" t="s">
        <v>86</v>
      </c>
      <c r="AY198" s="21" t="s">
        <v>163</v>
      </c>
      <c r="BE198" s="113">
        <f>IF(U198="základná",N198,0)</f>
        <v>0</v>
      </c>
      <c r="BF198" s="113">
        <f>IF(U198="znížená",N198,0)</f>
        <v>0</v>
      </c>
      <c r="BG198" s="113">
        <f>IF(U198="zákl. prenesená",N198,0)</f>
        <v>0</v>
      </c>
      <c r="BH198" s="113">
        <f>IF(U198="zníž. prenesená",N198,0)</f>
        <v>0</v>
      </c>
      <c r="BI198" s="113">
        <f>IF(U198="nulová",N198,0)</f>
        <v>0</v>
      </c>
      <c r="BJ198" s="21" t="s">
        <v>86</v>
      </c>
      <c r="BK198" s="113">
        <f>ROUND(L198*K198,2)</f>
        <v>0</v>
      </c>
      <c r="BL198" s="21" t="s">
        <v>92</v>
      </c>
      <c r="BM198" s="21" t="s">
        <v>853</v>
      </c>
    </row>
    <row r="199" spans="2:65" s="9" customFormat="1" ht="29.85" customHeight="1">
      <c r="B199" s="160"/>
      <c r="C199" s="161"/>
      <c r="D199" s="170" t="s">
        <v>127</v>
      </c>
      <c r="E199" s="170"/>
      <c r="F199" s="170"/>
      <c r="G199" s="170"/>
      <c r="H199" s="170"/>
      <c r="I199" s="170"/>
      <c r="J199" s="170"/>
      <c r="K199" s="170"/>
      <c r="L199" s="170"/>
      <c r="M199" s="170"/>
      <c r="N199" s="305">
        <f>BK199</f>
        <v>0</v>
      </c>
      <c r="O199" s="306"/>
      <c r="P199" s="306"/>
      <c r="Q199" s="306"/>
      <c r="R199" s="163"/>
      <c r="T199" s="164"/>
      <c r="U199" s="161"/>
      <c r="V199" s="161"/>
      <c r="W199" s="165">
        <f>W200</f>
        <v>0</v>
      </c>
      <c r="X199" s="161"/>
      <c r="Y199" s="165">
        <f>Y200</f>
        <v>0</v>
      </c>
      <c r="Z199" s="161"/>
      <c r="AA199" s="166">
        <f>AA200</f>
        <v>0</v>
      </c>
      <c r="AR199" s="167" t="s">
        <v>83</v>
      </c>
      <c r="AT199" s="168" t="s">
        <v>76</v>
      </c>
      <c r="AU199" s="168" t="s">
        <v>83</v>
      </c>
      <c r="AY199" s="167" t="s">
        <v>163</v>
      </c>
      <c r="BK199" s="169">
        <f>BK200</f>
        <v>0</v>
      </c>
    </row>
    <row r="200" spans="2:65" s="1" customFormat="1" ht="22.5" customHeight="1">
      <c r="B200" s="38"/>
      <c r="C200" s="171" t="s">
        <v>394</v>
      </c>
      <c r="D200" s="171" t="s">
        <v>164</v>
      </c>
      <c r="E200" s="172" t="s">
        <v>854</v>
      </c>
      <c r="F200" s="288" t="s">
        <v>855</v>
      </c>
      <c r="G200" s="288"/>
      <c r="H200" s="288"/>
      <c r="I200" s="288"/>
      <c r="J200" s="173" t="s">
        <v>261</v>
      </c>
      <c r="K200" s="174">
        <v>46.74</v>
      </c>
      <c r="L200" s="289">
        <v>0</v>
      </c>
      <c r="M200" s="290"/>
      <c r="N200" s="291">
        <f>ROUND(L200*K200,2)</f>
        <v>0</v>
      </c>
      <c r="O200" s="291"/>
      <c r="P200" s="291"/>
      <c r="Q200" s="291"/>
      <c r="R200" s="40"/>
      <c r="T200" s="175" t="s">
        <v>21</v>
      </c>
      <c r="U200" s="47" t="s">
        <v>44</v>
      </c>
      <c r="V200" s="39"/>
      <c r="W200" s="176">
        <f>V200*K200</f>
        <v>0</v>
      </c>
      <c r="X200" s="176">
        <v>0</v>
      </c>
      <c r="Y200" s="176">
        <f>X200*K200</f>
        <v>0</v>
      </c>
      <c r="Z200" s="176">
        <v>0</v>
      </c>
      <c r="AA200" s="177">
        <f>Z200*K200</f>
        <v>0</v>
      </c>
      <c r="AR200" s="21" t="s">
        <v>92</v>
      </c>
      <c r="AT200" s="21" t="s">
        <v>164</v>
      </c>
      <c r="AU200" s="21" t="s">
        <v>86</v>
      </c>
      <c r="AY200" s="21" t="s">
        <v>163</v>
      </c>
      <c r="BE200" s="113">
        <f>IF(U200="základná",N200,0)</f>
        <v>0</v>
      </c>
      <c r="BF200" s="113">
        <f>IF(U200="znížená",N200,0)</f>
        <v>0</v>
      </c>
      <c r="BG200" s="113">
        <f>IF(U200="zákl. prenesená",N200,0)</f>
        <v>0</v>
      </c>
      <c r="BH200" s="113">
        <f>IF(U200="zníž. prenesená",N200,0)</f>
        <v>0</v>
      </c>
      <c r="BI200" s="113">
        <f>IF(U200="nulová",N200,0)</f>
        <v>0</v>
      </c>
      <c r="BJ200" s="21" t="s">
        <v>86</v>
      </c>
      <c r="BK200" s="113">
        <f>ROUND(L200*K200,2)</f>
        <v>0</v>
      </c>
      <c r="BL200" s="21" t="s">
        <v>92</v>
      </c>
      <c r="BM200" s="21" t="s">
        <v>856</v>
      </c>
    </row>
    <row r="201" spans="2:65" s="9" customFormat="1" ht="29.85" customHeight="1">
      <c r="B201" s="160"/>
      <c r="C201" s="161"/>
      <c r="D201" s="170" t="s">
        <v>128</v>
      </c>
      <c r="E201" s="170"/>
      <c r="F201" s="170"/>
      <c r="G201" s="170"/>
      <c r="H201" s="170"/>
      <c r="I201" s="170"/>
      <c r="J201" s="170"/>
      <c r="K201" s="170"/>
      <c r="L201" s="170"/>
      <c r="M201" s="170"/>
      <c r="N201" s="305">
        <f>BK201</f>
        <v>0</v>
      </c>
      <c r="O201" s="306"/>
      <c r="P201" s="306"/>
      <c r="Q201" s="306"/>
      <c r="R201" s="163"/>
      <c r="T201" s="164"/>
      <c r="U201" s="161"/>
      <c r="V201" s="161"/>
      <c r="W201" s="165">
        <f>SUM(W202:W205)</f>
        <v>0</v>
      </c>
      <c r="X201" s="161"/>
      <c r="Y201" s="165">
        <f>SUM(Y202:Y205)</f>
        <v>0</v>
      </c>
      <c r="Z201" s="161"/>
      <c r="AA201" s="166">
        <f>SUM(AA202:AA205)</f>
        <v>0</v>
      </c>
      <c r="AR201" s="167" t="s">
        <v>83</v>
      </c>
      <c r="AT201" s="168" t="s">
        <v>76</v>
      </c>
      <c r="AU201" s="168" t="s">
        <v>83</v>
      </c>
      <c r="AY201" s="167" t="s">
        <v>163</v>
      </c>
      <c r="BK201" s="169">
        <f>SUM(BK202:BK205)</f>
        <v>0</v>
      </c>
    </row>
    <row r="202" spans="2:65" s="1" customFormat="1" ht="44.25" customHeight="1">
      <c r="B202" s="38"/>
      <c r="C202" s="171" t="s">
        <v>398</v>
      </c>
      <c r="D202" s="171" t="s">
        <v>164</v>
      </c>
      <c r="E202" s="172" t="s">
        <v>857</v>
      </c>
      <c r="F202" s="288" t="s">
        <v>858</v>
      </c>
      <c r="G202" s="288"/>
      <c r="H202" s="288"/>
      <c r="I202" s="288"/>
      <c r="J202" s="173" t="s">
        <v>213</v>
      </c>
      <c r="K202" s="174">
        <v>105.40600000000001</v>
      </c>
      <c r="L202" s="289">
        <v>0</v>
      </c>
      <c r="M202" s="290"/>
      <c r="N202" s="291">
        <f>ROUND(L202*K202,2)</f>
        <v>0</v>
      </c>
      <c r="O202" s="291"/>
      <c r="P202" s="291"/>
      <c r="Q202" s="291"/>
      <c r="R202" s="40"/>
      <c r="T202" s="175" t="s">
        <v>21</v>
      </c>
      <c r="U202" s="47" t="s">
        <v>44</v>
      </c>
      <c r="V202" s="39"/>
      <c r="W202" s="176">
        <f>V202*K202</f>
        <v>0</v>
      </c>
      <c r="X202" s="176">
        <v>0</v>
      </c>
      <c r="Y202" s="176">
        <f>X202*K202</f>
        <v>0</v>
      </c>
      <c r="Z202" s="176">
        <v>0</v>
      </c>
      <c r="AA202" s="177">
        <f>Z202*K202</f>
        <v>0</v>
      </c>
      <c r="AR202" s="21" t="s">
        <v>92</v>
      </c>
      <c r="AT202" s="21" t="s">
        <v>164</v>
      </c>
      <c r="AU202" s="21" t="s">
        <v>86</v>
      </c>
      <c r="AY202" s="21" t="s">
        <v>163</v>
      </c>
      <c r="BE202" s="113">
        <f>IF(U202="základná",N202,0)</f>
        <v>0</v>
      </c>
      <c r="BF202" s="113">
        <f>IF(U202="znížená",N202,0)</f>
        <v>0</v>
      </c>
      <c r="BG202" s="113">
        <f>IF(U202="zákl. prenesená",N202,0)</f>
        <v>0</v>
      </c>
      <c r="BH202" s="113">
        <f>IF(U202="zníž. prenesená",N202,0)</f>
        <v>0</v>
      </c>
      <c r="BI202" s="113">
        <f>IF(U202="nulová",N202,0)</f>
        <v>0</v>
      </c>
      <c r="BJ202" s="21" t="s">
        <v>86</v>
      </c>
      <c r="BK202" s="113">
        <f>ROUND(L202*K202,2)</f>
        <v>0</v>
      </c>
      <c r="BL202" s="21" t="s">
        <v>92</v>
      </c>
      <c r="BM202" s="21" t="s">
        <v>859</v>
      </c>
    </row>
    <row r="203" spans="2:65" s="1" customFormat="1" ht="44.25" customHeight="1">
      <c r="B203" s="38"/>
      <c r="C203" s="171" t="s">
        <v>403</v>
      </c>
      <c r="D203" s="171" t="s">
        <v>164</v>
      </c>
      <c r="E203" s="172" t="s">
        <v>860</v>
      </c>
      <c r="F203" s="288" t="s">
        <v>861</v>
      </c>
      <c r="G203" s="288"/>
      <c r="H203" s="288"/>
      <c r="I203" s="288"/>
      <c r="J203" s="173" t="s">
        <v>862</v>
      </c>
      <c r="K203" s="174">
        <v>40</v>
      </c>
      <c r="L203" s="289">
        <v>0</v>
      </c>
      <c r="M203" s="290"/>
      <c r="N203" s="291">
        <f>ROUND(L203*K203,2)</f>
        <v>0</v>
      </c>
      <c r="O203" s="291"/>
      <c r="P203" s="291"/>
      <c r="Q203" s="291"/>
      <c r="R203" s="40"/>
      <c r="T203" s="175" t="s">
        <v>21</v>
      </c>
      <c r="U203" s="47" t="s">
        <v>44</v>
      </c>
      <c r="V203" s="39"/>
      <c r="W203" s="176">
        <f>V203*K203</f>
        <v>0</v>
      </c>
      <c r="X203" s="176">
        <v>0</v>
      </c>
      <c r="Y203" s="176">
        <f>X203*K203</f>
        <v>0</v>
      </c>
      <c r="Z203" s="176">
        <v>0</v>
      </c>
      <c r="AA203" s="177">
        <f>Z203*K203</f>
        <v>0</v>
      </c>
      <c r="AR203" s="21" t="s">
        <v>92</v>
      </c>
      <c r="AT203" s="21" t="s">
        <v>164</v>
      </c>
      <c r="AU203" s="21" t="s">
        <v>86</v>
      </c>
      <c r="AY203" s="21" t="s">
        <v>163</v>
      </c>
      <c r="BE203" s="113">
        <f>IF(U203="základná",N203,0)</f>
        <v>0</v>
      </c>
      <c r="BF203" s="113">
        <f>IF(U203="znížená",N203,0)</f>
        <v>0</v>
      </c>
      <c r="BG203" s="113">
        <f>IF(U203="zákl. prenesená",N203,0)</f>
        <v>0</v>
      </c>
      <c r="BH203" s="113">
        <f>IF(U203="zníž. prenesená",N203,0)</f>
        <v>0</v>
      </c>
      <c r="BI203" s="113">
        <f>IF(U203="nulová",N203,0)</f>
        <v>0</v>
      </c>
      <c r="BJ203" s="21" t="s">
        <v>86</v>
      </c>
      <c r="BK203" s="113">
        <f>ROUND(L203*K203,2)</f>
        <v>0</v>
      </c>
      <c r="BL203" s="21" t="s">
        <v>92</v>
      </c>
      <c r="BM203" s="21" t="s">
        <v>863</v>
      </c>
    </row>
    <row r="204" spans="2:65" s="10" customFormat="1" ht="22.5" customHeight="1">
      <c r="B204" s="178"/>
      <c r="C204" s="179"/>
      <c r="D204" s="179"/>
      <c r="E204" s="180" t="s">
        <v>21</v>
      </c>
      <c r="F204" s="292" t="s">
        <v>864</v>
      </c>
      <c r="G204" s="293"/>
      <c r="H204" s="293"/>
      <c r="I204" s="293"/>
      <c r="J204" s="179"/>
      <c r="K204" s="181">
        <v>40</v>
      </c>
      <c r="L204" s="179"/>
      <c r="M204" s="179"/>
      <c r="N204" s="179"/>
      <c r="O204" s="179"/>
      <c r="P204" s="179"/>
      <c r="Q204" s="179"/>
      <c r="R204" s="182"/>
      <c r="T204" s="183"/>
      <c r="U204" s="179"/>
      <c r="V204" s="179"/>
      <c r="W204" s="179"/>
      <c r="X204" s="179"/>
      <c r="Y204" s="179"/>
      <c r="Z204" s="179"/>
      <c r="AA204" s="184"/>
      <c r="AT204" s="185" t="s">
        <v>170</v>
      </c>
      <c r="AU204" s="185" t="s">
        <v>86</v>
      </c>
      <c r="AV204" s="10" t="s">
        <v>86</v>
      </c>
      <c r="AW204" s="10" t="s">
        <v>34</v>
      </c>
      <c r="AX204" s="10" t="s">
        <v>77</v>
      </c>
      <c r="AY204" s="185" t="s">
        <v>163</v>
      </c>
    </row>
    <row r="205" spans="2:65" s="13" customFormat="1" ht="22.5" customHeight="1">
      <c r="B205" s="211"/>
      <c r="C205" s="212"/>
      <c r="D205" s="212"/>
      <c r="E205" s="213" t="s">
        <v>21</v>
      </c>
      <c r="F205" s="320" t="s">
        <v>671</v>
      </c>
      <c r="G205" s="321"/>
      <c r="H205" s="321"/>
      <c r="I205" s="321"/>
      <c r="J205" s="212"/>
      <c r="K205" s="214">
        <v>40</v>
      </c>
      <c r="L205" s="212"/>
      <c r="M205" s="212"/>
      <c r="N205" s="212"/>
      <c r="O205" s="212"/>
      <c r="P205" s="212"/>
      <c r="Q205" s="212"/>
      <c r="R205" s="215"/>
      <c r="T205" s="216"/>
      <c r="U205" s="212"/>
      <c r="V205" s="212"/>
      <c r="W205" s="212"/>
      <c r="X205" s="212"/>
      <c r="Y205" s="212"/>
      <c r="Z205" s="212"/>
      <c r="AA205" s="217"/>
      <c r="AT205" s="218" t="s">
        <v>170</v>
      </c>
      <c r="AU205" s="218" t="s">
        <v>86</v>
      </c>
      <c r="AV205" s="13" t="s">
        <v>92</v>
      </c>
      <c r="AW205" s="13" t="s">
        <v>34</v>
      </c>
      <c r="AX205" s="13" t="s">
        <v>83</v>
      </c>
      <c r="AY205" s="218" t="s">
        <v>163</v>
      </c>
    </row>
    <row r="206" spans="2:65" s="1" customFormat="1" ht="49.9" customHeight="1">
      <c r="B206" s="38"/>
      <c r="C206" s="39"/>
      <c r="D206" s="162" t="s">
        <v>542</v>
      </c>
      <c r="E206" s="39"/>
      <c r="F206" s="39"/>
      <c r="G206" s="39"/>
      <c r="H206" s="39"/>
      <c r="I206" s="39"/>
      <c r="J206" s="39"/>
      <c r="K206" s="39"/>
      <c r="L206" s="39"/>
      <c r="M206" s="39"/>
      <c r="N206" s="318">
        <f t="shared" ref="N206:N211" si="15">BK206</f>
        <v>0</v>
      </c>
      <c r="O206" s="319"/>
      <c r="P206" s="319"/>
      <c r="Q206" s="319"/>
      <c r="R206" s="40"/>
      <c r="T206" s="146"/>
      <c r="U206" s="39"/>
      <c r="V206" s="39"/>
      <c r="W206" s="39"/>
      <c r="X206" s="39"/>
      <c r="Y206" s="39"/>
      <c r="Z206" s="39"/>
      <c r="AA206" s="81"/>
      <c r="AT206" s="21" t="s">
        <v>76</v>
      </c>
      <c r="AU206" s="21" t="s">
        <v>77</v>
      </c>
      <c r="AY206" s="21" t="s">
        <v>543</v>
      </c>
      <c r="BK206" s="113">
        <f>SUM(BK207:BK211)</f>
        <v>0</v>
      </c>
    </row>
    <row r="207" spans="2:65" s="1" customFormat="1" ht="22.35" customHeight="1">
      <c r="B207" s="38"/>
      <c r="C207" s="199" t="s">
        <v>21</v>
      </c>
      <c r="D207" s="199" t="s">
        <v>164</v>
      </c>
      <c r="E207" s="200" t="s">
        <v>21</v>
      </c>
      <c r="F207" s="302" t="s">
        <v>21</v>
      </c>
      <c r="G207" s="302"/>
      <c r="H207" s="302"/>
      <c r="I207" s="302"/>
      <c r="J207" s="201" t="s">
        <v>21</v>
      </c>
      <c r="K207" s="198"/>
      <c r="L207" s="289"/>
      <c r="M207" s="291"/>
      <c r="N207" s="291">
        <f t="shared" si="15"/>
        <v>0</v>
      </c>
      <c r="O207" s="291"/>
      <c r="P207" s="291"/>
      <c r="Q207" s="291"/>
      <c r="R207" s="40"/>
      <c r="T207" s="175" t="s">
        <v>21</v>
      </c>
      <c r="U207" s="202" t="s">
        <v>44</v>
      </c>
      <c r="V207" s="39"/>
      <c r="W207" s="39"/>
      <c r="X207" s="39"/>
      <c r="Y207" s="39"/>
      <c r="Z207" s="39"/>
      <c r="AA207" s="81"/>
      <c r="AT207" s="21" t="s">
        <v>543</v>
      </c>
      <c r="AU207" s="21" t="s">
        <v>83</v>
      </c>
      <c r="AY207" s="21" t="s">
        <v>543</v>
      </c>
      <c r="BE207" s="113">
        <f>IF(U207="základná",N207,0)</f>
        <v>0</v>
      </c>
      <c r="BF207" s="113">
        <f>IF(U207="znížená",N207,0)</f>
        <v>0</v>
      </c>
      <c r="BG207" s="113">
        <f>IF(U207="zákl. prenesená",N207,0)</f>
        <v>0</v>
      </c>
      <c r="BH207" s="113">
        <f>IF(U207="zníž. prenesená",N207,0)</f>
        <v>0</v>
      </c>
      <c r="BI207" s="113">
        <f>IF(U207="nulová",N207,0)</f>
        <v>0</v>
      </c>
      <c r="BJ207" s="21" t="s">
        <v>86</v>
      </c>
      <c r="BK207" s="113">
        <f>L207*K207</f>
        <v>0</v>
      </c>
    </row>
    <row r="208" spans="2:65" s="1" customFormat="1" ht="22.35" customHeight="1">
      <c r="B208" s="38"/>
      <c r="C208" s="199" t="s">
        <v>21</v>
      </c>
      <c r="D208" s="199" t="s">
        <v>164</v>
      </c>
      <c r="E208" s="200" t="s">
        <v>21</v>
      </c>
      <c r="F208" s="302" t="s">
        <v>21</v>
      </c>
      <c r="G208" s="302"/>
      <c r="H208" s="302"/>
      <c r="I208" s="302"/>
      <c r="J208" s="201" t="s">
        <v>21</v>
      </c>
      <c r="K208" s="198"/>
      <c r="L208" s="289"/>
      <c r="M208" s="291"/>
      <c r="N208" s="291">
        <f t="shared" si="15"/>
        <v>0</v>
      </c>
      <c r="O208" s="291"/>
      <c r="P208" s="291"/>
      <c r="Q208" s="291"/>
      <c r="R208" s="40"/>
      <c r="T208" s="175" t="s">
        <v>21</v>
      </c>
      <c r="U208" s="202" t="s">
        <v>44</v>
      </c>
      <c r="V208" s="39"/>
      <c r="W208" s="39"/>
      <c r="X208" s="39"/>
      <c r="Y208" s="39"/>
      <c r="Z208" s="39"/>
      <c r="AA208" s="81"/>
      <c r="AT208" s="21" t="s">
        <v>543</v>
      </c>
      <c r="AU208" s="21" t="s">
        <v>83</v>
      </c>
      <c r="AY208" s="21" t="s">
        <v>543</v>
      </c>
      <c r="BE208" s="113">
        <f>IF(U208="základná",N208,0)</f>
        <v>0</v>
      </c>
      <c r="BF208" s="113">
        <f>IF(U208="znížená",N208,0)</f>
        <v>0</v>
      </c>
      <c r="BG208" s="113">
        <f>IF(U208="zákl. prenesená",N208,0)</f>
        <v>0</v>
      </c>
      <c r="BH208" s="113">
        <f>IF(U208="zníž. prenesená",N208,0)</f>
        <v>0</v>
      </c>
      <c r="BI208" s="113">
        <f>IF(U208="nulová",N208,0)</f>
        <v>0</v>
      </c>
      <c r="BJ208" s="21" t="s">
        <v>86</v>
      </c>
      <c r="BK208" s="113">
        <f>L208*K208</f>
        <v>0</v>
      </c>
    </row>
    <row r="209" spans="2:63" s="1" customFormat="1" ht="22.35" customHeight="1">
      <c r="B209" s="38"/>
      <c r="C209" s="199" t="s">
        <v>21</v>
      </c>
      <c r="D209" s="199" t="s">
        <v>164</v>
      </c>
      <c r="E209" s="200" t="s">
        <v>21</v>
      </c>
      <c r="F209" s="302" t="s">
        <v>21</v>
      </c>
      <c r="G209" s="302"/>
      <c r="H209" s="302"/>
      <c r="I209" s="302"/>
      <c r="J209" s="201" t="s">
        <v>21</v>
      </c>
      <c r="K209" s="198"/>
      <c r="L209" s="289"/>
      <c r="M209" s="291"/>
      <c r="N209" s="291">
        <f t="shared" si="15"/>
        <v>0</v>
      </c>
      <c r="O209" s="291"/>
      <c r="P209" s="291"/>
      <c r="Q209" s="291"/>
      <c r="R209" s="40"/>
      <c r="T209" s="175" t="s">
        <v>21</v>
      </c>
      <c r="U209" s="202" t="s">
        <v>44</v>
      </c>
      <c r="V209" s="39"/>
      <c r="W209" s="39"/>
      <c r="X209" s="39"/>
      <c r="Y209" s="39"/>
      <c r="Z209" s="39"/>
      <c r="AA209" s="81"/>
      <c r="AT209" s="21" t="s">
        <v>543</v>
      </c>
      <c r="AU209" s="21" t="s">
        <v>83</v>
      </c>
      <c r="AY209" s="21" t="s">
        <v>543</v>
      </c>
      <c r="BE209" s="113">
        <f>IF(U209="základná",N209,0)</f>
        <v>0</v>
      </c>
      <c r="BF209" s="113">
        <f>IF(U209="znížená",N209,0)</f>
        <v>0</v>
      </c>
      <c r="BG209" s="113">
        <f>IF(U209="zákl. prenesená",N209,0)</f>
        <v>0</v>
      </c>
      <c r="BH209" s="113">
        <f>IF(U209="zníž. prenesená",N209,0)</f>
        <v>0</v>
      </c>
      <c r="BI209" s="113">
        <f>IF(U209="nulová",N209,0)</f>
        <v>0</v>
      </c>
      <c r="BJ209" s="21" t="s">
        <v>86</v>
      </c>
      <c r="BK209" s="113">
        <f>L209*K209</f>
        <v>0</v>
      </c>
    </row>
    <row r="210" spans="2:63" s="1" customFormat="1" ht="22.35" customHeight="1">
      <c r="B210" s="38"/>
      <c r="C210" s="199" t="s">
        <v>21</v>
      </c>
      <c r="D210" s="199" t="s">
        <v>164</v>
      </c>
      <c r="E210" s="200" t="s">
        <v>21</v>
      </c>
      <c r="F210" s="302" t="s">
        <v>21</v>
      </c>
      <c r="G210" s="302"/>
      <c r="H210" s="302"/>
      <c r="I210" s="302"/>
      <c r="J210" s="201" t="s">
        <v>21</v>
      </c>
      <c r="K210" s="198"/>
      <c r="L210" s="289"/>
      <c r="M210" s="291"/>
      <c r="N210" s="291">
        <f t="shared" si="15"/>
        <v>0</v>
      </c>
      <c r="O210" s="291"/>
      <c r="P210" s="291"/>
      <c r="Q210" s="291"/>
      <c r="R210" s="40"/>
      <c r="T210" s="175" t="s">
        <v>21</v>
      </c>
      <c r="U210" s="202" t="s">
        <v>44</v>
      </c>
      <c r="V210" s="39"/>
      <c r="W210" s="39"/>
      <c r="X210" s="39"/>
      <c r="Y210" s="39"/>
      <c r="Z210" s="39"/>
      <c r="AA210" s="81"/>
      <c r="AT210" s="21" t="s">
        <v>543</v>
      </c>
      <c r="AU210" s="21" t="s">
        <v>83</v>
      </c>
      <c r="AY210" s="21" t="s">
        <v>543</v>
      </c>
      <c r="BE210" s="113">
        <f>IF(U210="základná",N210,0)</f>
        <v>0</v>
      </c>
      <c r="BF210" s="113">
        <f>IF(U210="znížená",N210,0)</f>
        <v>0</v>
      </c>
      <c r="BG210" s="113">
        <f>IF(U210="zákl. prenesená",N210,0)</f>
        <v>0</v>
      </c>
      <c r="BH210" s="113">
        <f>IF(U210="zníž. prenesená",N210,0)</f>
        <v>0</v>
      </c>
      <c r="BI210" s="113">
        <f>IF(U210="nulová",N210,0)</f>
        <v>0</v>
      </c>
      <c r="BJ210" s="21" t="s">
        <v>86</v>
      </c>
      <c r="BK210" s="113">
        <f>L210*K210</f>
        <v>0</v>
      </c>
    </row>
    <row r="211" spans="2:63" s="1" customFormat="1" ht="22.35" customHeight="1">
      <c r="B211" s="38"/>
      <c r="C211" s="199" t="s">
        <v>21</v>
      </c>
      <c r="D211" s="199" t="s">
        <v>164</v>
      </c>
      <c r="E211" s="200" t="s">
        <v>21</v>
      </c>
      <c r="F211" s="302" t="s">
        <v>21</v>
      </c>
      <c r="G211" s="302"/>
      <c r="H211" s="302"/>
      <c r="I211" s="302"/>
      <c r="J211" s="201" t="s">
        <v>21</v>
      </c>
      <c r="K211" s="198"/>
      <c r="L211" s="289"/>
      <c r="M211" s="291"/>
      <c r="N211" s="291">
        <f t="shared" si="15"/>
        <v>0</v>
      </c>
      <c r="O211" s="291"/>
      <c r="P211" s="291"/>
      <c r="Q211" s="291"/>
      <c r="R211" s="40"/>
      <c r="T211" s="175" t="s">
        <v>21</v>
      </c>
      <c r="U211" s="202" t="s">
        <v>44</v>
      </c>
      <c r="V211" s="59"/>
      <c r="W211" s="59"/>
      <c r="X211" s="59"/>
      <c r="Y211" s="59"/>
      <c r="Z211" s="59"/>
      <c r="AA211" s="61"/>
      <c r="AT211" s="21" t="s">
        <v>543</v>
      </c>
      <c r="AU211" s="21" t="s">
        <v>83</v>
      </c>
      <c r="AY211" s="21" t="s">
        <v>543</v>
      </c>
      <c r="BE211" s="113">
        <f>IF(U211="základná",N211,0)</f>
        <v>0</v>
      </c>
      <c r="BF211" s="113">
        <f>IF(U211="znížená",N211,0)</f>
        <v>0</v>
      </c>
      <c r="BG211" s="113">
        <f>IF(U211="zákl. prenesená",N211,0)</f>
        <v>0</v>
      </c>
      <c r="BH211" s="113">
        <f>IF(U211="zníž. prenesená",N211,0)</f>
        <v>0</v>
      </c>
      <c r="BI211" s="113">
        <f>IF(U211="nulová",N211,0)</f>
        <v>0</v>
      </c>
      <c r="BJ211" s="21" t="s">
        <v>86</v>
      </c>
      <c r="BK211" s="113">
        <f>L211*K211</f>
        <v>0</v>
      </c>
    </row>
    <row r="212" spans="2:63" s="1" customFormat="1" ht="6.95" customHeight="1">
      <c r="B212" s="62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4"/>
    </row>
  </sheetData>
  <sheetProtection algorithmName="SHA-512" hashValue="8lcxkvFn0O90alnaH5cBeEAFCUTuFcfYwyMCXCSpKA08591tTf6l/RlXMJ3iv/uUNIcg2x403GGPgXyuYTHDCQ==" saltValue="RitYQpF/dd5+91qHgXHUqQ==" spinCount="100000" sheet="1" objects="1" scenarios="1" formatCells="0" formatColumns="0" formatRows="0" sort="0" autoFilter="0"/>
  <mergeCells count="259">
    <mergeCell ref="H1:K1"/>
    <mergeCell ref="S2:AC2"/>
    <mergeCell ref="F211:I211"/>
    <mergeCell ref="L211:M211"/>
    <mergeCell ref="N211:Q211"/>
    <mergeCell ref="N125:Q125"/>
    <mergeCell ref="N126:Q126"/>
    <mergeCell ref="N127:Q127"/>
    <mergeCell ref="N150:Q150"/>
    <mergeCell ref="N170:Q170"/>
    <mergeCell ref="N176:Q176"/>
    <mergeCell ref="N183:Q183"/>
    <mergeCell ref="N196:Q196"/>
    <mergeCell ref="N199:Q199"/>
    <mergeCell ref="N201:Q201"/>
    <mergeCell ref="N206:Q206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2:I202"/>
    <mergeCell ref="L202:M202"/>
    <mergeCell ref="N202:Q202"/>
    <mergeCell ref="F203:I203"/>
    <mergeCell ref="L203:M203"/>
    <mergeCell ref="N203:Q203"/>
    <mergeCell ref="F204:I204"/>
    <mergeCell ref="F205:I205"/>
    <mergeCell ref="F207:I207"/>
    <mergeCell ref="L207:M207"/>
    <mergeCell ref="N207:Q207"/>
    <mergeCell ref="F194:I194"/>
    <mergeCell ref="F195:I195"/>
    <mergeCell ref="F197:I197"/>
    <mergeCell ref="L197:M197"/>
    <mergeCell ref="N197:Q197"/>
    <mergeCell ref="F198:I198"/>
    <mergeCell ref="L198:M198"/>
    <mergeCell ref="N198:Q198"/>
    <mergeCell ref="F200:I200"/>
    <mergeCell ref="L200:M200"/>
    <mergeCell ref="N200:Q200"/>
    <mergeCell ref="F189:I189"/>
    <mergeCell ref="L189:M189"/>
    <mergeCell ref="N189:Q189"/>
    <mergeCell ref="F190:I190"/>
    <mergeCell ref="F191:I191"/>
    <mergeCell ref="F192:I192"/>
    <mergeCell ref="L192:M192"/>
    <mergeCell ref="N192:Q192"/>
    <mergeCell ref="F193:I193"/>
    <mergeCell ref="L193:M193"/>
    <mergeCell ref="N193:Q193"/>
    <mergeCell ref="F184:I184"/>
    <mergeCell ref="L184:M184"/>
    <mergeCell ref="N184:Q184"/>
    <mergeCell ref="F185:I185"/>
    <mergeCell ref="F186:I186"/>
    <mergeCell ref="F187:I187"/>
    <mergeCell ref="L187:M187"/>
    <mergeCell ref="N187:Q187"/>
    <mergeCell ref="F188:I188"/>
    <mergeCell ref="L188:M188"/>
    <mergeCell ref="N188:Q188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82:I182"/>
    <mergeCell ref="L182:M182"/>
    <mergeCell ref="N182:Q182"/>
    <mergeCell ref="F172:I172"/>
    <mergeCell ref="F173:I173"/>
    <mergeCell ref="F174:I174"/>
    <mergeCell ref="L174:M174"/>
    <mergeCell ref="N174:Q174"/>
    <mergeCell ref="F175:I175"/>
    <mergeCell ref="L175:M175"/>
    <mergeCell ref="N175:Q175"/>
    <mergeCell ref="F177:I177"/>
    <mergeCell ref="L177:M177"/>
    <mergeCell ref="N177:Q177"/>
    <mergeCell ref="F167:I167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62:I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57:I157"/>
    <mergeCell ref="F158:I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2:I152"/>
    <mergeCell ref="L152:M152"/>
    <mergeCell ref="N152:Q152"/>
    <mergeCell ref="F153:I153"/>
    <mergeCell ref="F154:I154"/>
    <mergeCell ref="F155:I155"/>
    <mergeCell ref="L155:M155"/>
    <mergeCell ref="N155:Q155"/>
    <mergeCell ref="F156:I156"/>
    <mergeCell ref="L156:M156"/>
    <mergeCell ref="N156:Q156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43:I143"/>
    <mergeCell ref="L143:M143"/>
    <mergeCell ref="N143:Q143"/>
    <mergeCell ref="F144:I144"/>
    <mergeCell ref="L144:M144"/>
    <mergeCell ref="N144:Q144"/>
    <mergeCell ref="F145:I145"/>
    <mergeCell ref="F146:I146"/>
    <mergeCell ref="F147:I147"/>
    <mergeCell ref="L147:M147"/>
    <mergeCell ref="N147:Q147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dataValidations count="2">
    <dataValidation type="list" allowBlank="1" showInputMessage="1" showErrorMessage="1" error="Povolené sú hodnoty K, M." sqref="D207:D212">
      <formula1>"K, M"</formula1>
    </dataValidation>
    <dataValidation type="list" allowBlank="1" showInputMessage="1" showErrorMessage="1" error="Povolené sú hodnoty základná, znížená, nulová." sqref="U207:U212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1 - SO 01 Novostavba boxo...</vt:lpstr>
      <vt:lpstr>2 - SO 02 Spevnené plochy</vt:lpstr>
      <vt:lpstr>3 - SO 03 Oplotenie</vt:lpstr>
      <vt:lpstr>4 - SO 04 Areálová dažďov...</vt:lpstr>
      <vt:lpstr>5 - SO 05 Stojiská pre ko...</vt:lpstr>
      <vt:lpstr>'1 - SO 01 Novostavba boxo...'!Názvy_tlače</vt:lpstr>
      <vt:lpstr>'2 - SO 02 Spevnené plochy'!Názvy_tlače</vt:lpstr>
      <vt:lpstr>'3 - SO 03 Oplotenie'!Názvy_tlače</vt:lpstr>
      <vt:lpstr>'4 - SO 04 Areálová dažďov...'!Názvy_tlače</vt:lpstr>
      <vt:lpstr>'5 - SO 05 Stojiská pre ko...'!Názvy_tlače</vt:lpstr>
      <vt:lpstr>'Rekapitulácia stavby'!Názvy_tlače</vt:lpstr>
      <vt:lpstr>'1 - SO 01 Novostavba boxo...'!Oblasť_tlače</vt:lpstr>
      <vt:lpstr>'2 - SO 02 Spevnené plochy'!Oblasť_tlače</vt:lpstr>
      <vt:lpstr>'3 - SO 03 Oplotenie'!Oblasť_tlače</vt:lpstr>
      <vt:lpstr>'4 - SO 04 Areálová dažďov...'!Oblasť_tlače</vt:lpstr>
      <vt:lpstr>'5 - SO 05 Stojiská pre ko...'!Oblasť_tlače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DESKTOP-0JE1LSN\anna_hricova</dc:creator>
  <cp:lastModifiedBy>Monika Ivanova</cp:lastModifiedBy>
  <dcterms:created xsi:type="dcterms:W3CDTF">2018-06-20T07:50:24Z</dcterms:created>
  <dcterms:modified xsi:type="dcterms:W3CDTF">2018-08-21T14:00:46Z</dcterms:modified>
</cp:coreProperties>
</file>